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msteve16\Desktop\"/>
    </mc:Choice>
  </mc:AlternateContent>
  <xr:revisionPtr revIDLastSave="0" documentId="8_{031B48E0-7448-4D7E-A573-D3B8856B4BA8}" xr6:coauthVersionLast="47" xr6:coauthVersionMax="47" xr10:uidLastSave="{00000000-0000-0000-0000-000000000000}"/>
  <bookViews>
    <workbookView xWindow="5370" yWindow="2340" windowWidth="21600" windowHeight="11400" xr2:uid="{00000000-000D-0000-FFFF-FFFF00000000}"/>
  </bookViews>
  <sheets>
    <sheet name="Sheet1" sheetId="1" r:id="rId1"/>
    <sheet name="Spare Comp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8" i="1" l="1"/>
  <c r="AH11" i="1"/>
  <c r="BG11" i="1"/>
  <c r="C13" i="1"/>
  <c r="D4" i="1" s="1"/>
  <c r="C29" i="1"/>
  <c r="BB19" i="1"/>
  <c r="BB8" i="1"/>
  <c r="AL19" i="1"/>
  <c r="AP19" i="1"/>
  <c r="R19" i="1"/>
  <c r="BH19" i="1"/>
  <c r="BH29" i="1" s="1"/>
  <c r="BH21" i="1"/>
  <c r="BH25" i="1"/>
  <c r="R4" i="1"/>
  <c r="V9" i="1"/>
  <c r="BG19" i="1"/>
  <c r="BG29" i="1" s="1"/>
  <c r="G6" i="1"/>
  <c r="BG20" i="1"/>
  <c r="BH20" i="1" s="1"/>
  <c r="BG21" i="1"/>
  <c r="BG22" i="1"/>
  <c r="BH22" i="1" s="1"/>
  <c r="BG23" i="1"/>
  <c r="BH23" i="1" s="1"/>
  <c r="BG24" i="1"/>
  <c r="BH24" i="1" s="1"/>
  <c r="BG25" i="1"/>
  <c r="BG26" i="1"/>
  <c r="BH26" i="1" s="1"/>
  <c r="BG27" i="1"/>
  <c r="BH27" i="1" s="1"/>
  <c r="BG28" i="1"/>
  <c r="BH28" i="1" s="1"/>
  <c r="BB20" i="1"/>
  <c r="BB21" i="1"/>
  <c r="BB22" i="1"/>
  <c r="BB23" i="1"/>
  <c r="BB24" i="1"/>
  <c r="BB25" i="1"/>
  <c r="BB26" i="1"/>
  <c r="BB27" i="1"/>
  <c r="BB28" i="1"/>
  <c r="AX20" i="1"/>
  <c r="AX21" i="1"/>
  <c r="AX22" i="1"/>
  <c r="AX23" i="1"/>
  <c r="AX24" i="1"/>
  <c r="AX25" i="1"/>
  <c r="AX26" i="1"/>
  <c r="AX27" i="1"/>
  <c r="AX28" i="1"/>
  <c r="AX19" i="1"/>
  <c r="AX29" i="1" s="1"/>
  <c r="AT20" i="1"/>
  <c r="AT21" i="1"/>
  <c r="AT22" i="1"/>
  <c r="AT23" i="1"/>
  <c r="AT24" i="1"/>
  <c r="AT25" i="1"/>
  <c r="AU25" i="1" s="1"/>
  <c r="AT26" i="1"/>
  <c r="AT27" i="1"/>
  <c r="AT28" i="1"/>
  <c r="AT19" i="1"/>
  <c r="AP20" i="1"/>
  <c r="AP21" i="1"/>
  <c r="AP22" i="1"/>
  <c r="AP23" i="1"/>
  <c r="AP24" i="1"/>
  <c r="AP25" i="1"/>
  <c r="AP26" i="1"/>
  <c r="AP27" i="1"/>
  <c r="AP28" i="1"/>
  <c r="AL20" i="1"/>
  <c r="AL21" i="1"/>
  <c r="AL22" i="1"/>
  <c r="AL23" i="1"/>
  <c r="AL24" i="1"/>
  <c r="AL25" i="1"/>
  <c r="AL26" i="1"/>
  <c r="AL27" i="1"/>
  <c r="AL28" i="1"/>
  <c r="AH20" i="1"/>
  <c r="AH21" i="1"/>
  <c r="AH22" i="1"/>
  <c r="AH23" i="1"/>
  <c r="AH24" i="1"/>
  <c r="AH25" i="1"/>
  <c r="AH26" i="1"/>
  <c r="AH27" i="1"/>
  <c r="AH28" i="1"/>
  <c r="AH19" i="1"/>
  <c r="AH29" i="1" s="1"/>
  <c r="AI19" i="1" s="1"/>
  <c r="AD20" i="1"/>
  <c r="AD29" i="1" s="1"/>
  <c r="AD21" i="1"/>
  <c r="AD22" i="1"/>
  <c r="AD23" i="1"/>
  <c r="AD24" i="1"/>
  <c r="AD25" i="1"/>
  <c r="AD26" i="1"/>
  <c r="AD27" i="1"/>
  <c r="AD28" i="1"/>
  <c r="AD19" i="1"/>
  <c r="Z20" i="1"/>
  <c r="Z21" i="1"/>
  <c r="Z22" i="1"/>
  <c r="Z23" i="1"/>
  <c r="Z24" i="1"/>
  <c r="Z25" i="1"/>
  <c r="Z26" i="1"/>
  <c r="Z27" i="1"/>
  <c r="Z28" i="1"/>
  <c r="Z19" i="1"/>
  <c r="V20" i="1"/>
  <c r="V21" i="1"/>
  <c r="V22" i="1"/>
  <c r="V23" i="1"/>
  <c r="V24" i="1"/>
  <c r="V25" i="1"/>
  <c r="V26" i="1"/>
  <c r="V27" i="1"/>
  <c r="V28" i="1"/>
  <c r="V19" i="1"/>
  <c r="R20" i="1"/>
  <c r="R21" i="1"/>
  <c r="R22" i="1"/>
  <c r="R23" i="1"/>
  <c r="R24" i="1"/>
  <c r="R25" i="1"/>
  <c r="R26" i="1"/>
  <c r="R27" i="1"/>
  <c r="R28" i="1"/>
  <c r="M20" i="1"/>
  <c r="M21" i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19" i="1"/>
  <c r="N19" i="1" s="1"/>
  <c r="G20" i="1"/>
  <c r="G21" i="1"/>
  <c r="G22" i="1"/>
  <c r="G23" i="1"/>
  <c r="G24" i="1"/>
  <c r="G25" i="1"/>
  <c r="G26" i="1"/>
  <c r="G27" i="1"/>
  <c r="G28" i="1"/>
  <c r="G19" i="1"/>
  <c r="BG5" i="1"/>
  <c r="BH5" i="1" s="1"/>
  <c r="BG6" i="1"/>
  <c r="BG7" i="1"/>
  <c r="BH7" i="1" s="1"/>
  <c r="BG8" i="1"/>
  <c r="BG9" i="1"/>
  <c r="BG10" i="1"/>
  <c r="BH11" i="1"/>
  <c r="BG12" i="1"/>
  <c r="BH12" i="1" s="1"/>
  <c r="BG4" i="1"/>
  <c r="BH4" i="1" s="1"/>
  <c r="BB5" i="1"/>
  <c r="BB6" i="1"/>
  <c r="BB7" i="1"/>
  <c r="BB9" i="1"/>
  <c r="BB10" i="1"/>
  <c r="BB11" i="1"/>
  <c r="BB12" i="1"/>
  <c r="BB4" i="1"/>
  <c r="BB13" i="1" s="1"/>
  <c r="AX5" i="1"/>
  <c r="AX6" i="1"/>
  <c r="AX13" i="1" s="1"/>
  <c r="AX7" i="1"/>
  <c r="AX8" i="1"/>
  <c r="AX9" i="1"/>
  <c r="AX10" i="1"/>
  <c r="AX11" i="1"/>
  <c r="AX12" i="1"/>
  <c r="AX4" i="1"/>
  <c r="AT5" i="1"/>
  <c r="AT6" i="1"/>
  <c r="AT7" i="1"/>
  <c r="AT8" i="1"/>
  <c r="AT9" i="1"/>
  <c r="AT10" i="1"/>
  <c r="AT11" i="1"/>
  <c r="AT12" i="1"/>
  <c r="AT4" i="1"/>
  <c r="AP5" i="1"/>
  <c r="AP6" i="1"/>
  <c r="AP7" i="1"/>
  <c r="AP8" i="1"/>
  <c r="AP9" i="1"/>
  <c r="AP10" i="1"/>
  <c r="AP11" i="1"/>
  <c r="AP12" i="1"/>
  <c r="AP4" i="1"/>
  <c r="AL5" i="1"/>
  <c r="AL6" i="1"/>
  <c r="AL7" i="1"/>
  <c r="AL9" i="1"/>
  <c r="AL10" i="1"/>
  <c r="AL11" i="1"/>
  <c r="AL12" i="1"/>
  <c r="AL4" i="1"/>
  <c r="AL13" i="1" s="1"/>
  <c r="AH5" i="1"/>
  <c r="AH6" i="1"/>
  <c r="AH7" i="1"/>
  <c r="AH8" i="1"/>
  <c r="AH9" i="1"/>
  <c r="AH10" i="1"/>
  <c r="AH12" i="1"/>
  <c r="AH4" i="1"/>
  <c r="AH13" i="1" s="1"/>
  <c r="AI12" i="1" s="1"/>
  <c r="AD5" i="1"/>
  <c r="AD6" i="1"/>
  <c r="AD7" i="1"/>
  <c r="AD8" i="1"/>
  <c r="AD9" i="1"/>
  <c r="AD10" i="1"/>
  <c r="AD11" i="1"/>
  <c r="AD12" i="1"/>
  <c r="AD4" i="1"/>
  <c r="AD13" i="1" s="1"/>
  <c r="R5" i="1"/>
  <c r="R6" i="1"/>
  <c r="R7" i="1"/>
  <c r="R8" i="1"/>
  <c r="R9" i="1"/>
  <c r="R10" i="1"/>
  <c r="R11" i="1"/>
  <c r="R12" i="1"/>
  <c r="G4" i="1"/>
  <c r="BH10" i="1"/>
  <c r="Z7" i="1"/>
  <c r="V6" i="1"/>
  <c r="V5" i="1"/>
  <c r="V7" i="1"/>
  <c r="V8" i="1"/>
  <c r="V10" i="1"/>
  <c r="V11" i="1"/>
  <c r="V12" i="1"/>
  <c r="V4" i="1"/>
  <c r="Z6" i="1"/>
  <c r="Z5" i="1"/>
  <c r="Z8" i="1"/>
  <c r="Z9" i="1"/>
  <c r="Z10" i="1"/>
  <c r="Z11" i="1"/>
  <c r="Z12" i="1"/>
  <c r="Z4" i="1"/>
  <c r="M6" i="1"/>
  <c r="N6" i="1" s="1"/>
  <c r="M5" i="1"/>
  <c r="N5" i="1" s="1"/>
  <c r="M7" i="1"/>
  <c r="N7" i="1" s="1"/>
  <c r="M8" i="1"/>
  <c r="M9" i="1"/>
  <c r="N9" i="1" s="1"/>
  <c r="M10" i="1"/>
  <c r="N10" i="1" s="1"/>
  <c r="M11" i="1"/>
  <c r="N11" i="1" s="1"/>
  <c r="M12" i="1"/>
  <c r="N12" i="1" s="1"/>
  <c r="M4" i="1"/>
  <c r="N4" i="1" s="1"/>
  <c r="G5" i="1"/>
  <c r="G7" i="1"/>
  <c r="G8" i="1"/>
  <c r="G9" i="1"/>
  <c r="G10" i="1"/>
  <c r="G11" i="1"/>
  <c r="G12" i="1"/>
  <c r="N20" i="1"/>
  <c r="N21" i="1"/>
  <c r="D21" i="1"/>
  <c r="BH6" i="1"/>
  <c r="BH9" i="1"/>
  <c r="I11" i="1"/>
  <c r="I10" i="1"/>
  <c r="I27" i="1"/>
  <c r="I26" i="1"/>
  <c r="I25" i="1"/>
  <c r="I24" i="1"/>
  <c r="I12" i="1"/>
  <c r="I28" i="1"/>
  <c r="I23" i="1"/>
  <c r="I22" i="1"/>
  <c r="I21" i="1"/>
  <c r="I20" i="1"/>
  <c r="I19" i="1"/>
  <c r="I6" i="1"/>
  <c r="I5" i="1"/>
  <c r="I7" i="1"/>
  <c r="I8" i="1"/>
  <c r="I9" i="1"/>
  <c r="I4" i="1"/>
  <c r="N29" i="1" l="1"/>
  <c r="G29" i="1"/>
  <c r="AT29" i="1"/>
  <c r="R29" i="1"/>
  <c r="BH13" i="1"/>
  <c r="BI9" i="1" s="1"/>
  <c r="V29" i="1"/>
  <c r="W26" i="1" s="1"/>
  <c r="G13" i="1"/>
  <c r="BG13" i="1"/>
  <c r="V13" i="1"/>
  <c r="R13" i="1"/>
  <c r="S4" i="1" s="1"/>
  <c r="BB29" i="1"/>
  <c r="Z29" i="1"/>
  <c r="AA24" i="1" s="1"/>
  <c r="Z13" i="1"/>
  <c r="AL29" i="1"/>
  <c r="AM24" i="1" s="1"/>
  <c r="AM22" i="1"/>
  <c r="AM25" i="1"/>
  <c r="AM21" i="1"/>
  <c r="AM20" i="1"/>
  <c r="AM28" i="1"/>
  <c r="AM27" i="1"/>
  <c r="AM23" i="1"/>
  <c r="AM19" i="1"/>
  <c r="AI28" i="1"/>
  <c r="AI24" i="1"/>
  <c r="AI20" i="1"/>
  <c r="AI26" i="1"/>
  <c r="AI22" i="1"/>
  <c r="AI25" i="1"/>
  <c r="AI21" i="1"/>
  <c r="AI23" i="1"/>
  <c r="AY5" i="1"/>
  <c r="W19" i="1"/>
  <c r="W24" i="1"/>
  <c r="W22" i="1"/>
  <c r="AI27" i="1"/>
  <c r="AM26" i="1"/>
  <c r="M29" i="1"/>
  <c r="AU28" i="1"/>
  <c r="M13" i="1"/>
  <c r="AU27" i="1"/>
  <c r="AU26" i="1"/>
  <c r="AU19" i="1"/>
  <c r="AU21" i="1"/>
  <c r="AU24" i="1"/>
  <c r="AU20" i="1"/>
  <c r="AU23" i="1"/>
  <c r="AU22" i="1"/>
  <c r="W25" i="1"/>
  <c r="W21" i="1"/>
  <c r="W20" i="1"/>
  <c r="W27" i="1"/>
  <c r="W23" i="1"/>
  <c r="W28" i="1"/>
  <c r="H4" i="1"/>
  <c r="D6" i="1"/>
  <c r="D24" i="1"/>
  <c r="AP29" i="1"/>
  <c r="D20" i="1"/>
  <c r="W8" i="1"/>
  <c r="D28" i="1"/>
  <c r="D27" i="1"/>
  <c r="D23" i="1"/>
  <c r="D26" i="1"/>
  <c r="D22" i="1"/>
  <c r="D19" i="1"/>
  <c r="D25" i="1"/>
  <c r="BH8" i="1"/>
  <c r="AT13" i="1"/>
  <c r="AP13" i="1"/>
  <c r="AI9" i="1"/>
  <c r="D9" i="1"/>
  <c r="D5" i="1"/>
  <c r="D10" i="1"/>
  <c r="D7" i="1"/>
  <c r="D11" i="1"/>
  <c r="D8" i="1"/>
  <c r="D12" i="1"/>
  <c r="N8" i="1"/>
  <c r="N13" i="1" s="1"/>
  <c r="O11" i="1" s="1"/>
  <c r="S11" i="1" l="1"/>
  <c r="AA20" i="1"/>
  <c r="AA23" i="1"/>
  <c r="AA19" i="1"/>
  <c r="AA27" i="1"/>
  <c r="AA22" i="1"/>
  <c r="AA21" i="1"/>
  <c r="AA25" i="1"/>
  <c r="AA26" i="1"/>
  <c r="AA28" i="1"/>
  <c r="BC20" i="1"/>
  <c r="BC24" i="1"/>
  <c r="BC28" i="1"/>
  <c r="BC26" i="1"/>
  <c r="BC27" i="1"/>
  <c r="BC21" i="1"/>
  <c r="BC25" i="1"/>
  <c r="BC19" i="1"/>
  <c r="BC22" i="1"/>
  <c r="BC23" i="1"/>
  <c r="AY20" i="1"/>
  <c r="AY24" i="1"/>
  <c r="AY28" i="1"/>
  <c r="AY22" i="1"/>
  <c r="AY27" i="1"/>
  <c r="AY21" i="1"/>
  <c r="AY25" i="1"/>
  <c r="AY19" i="1"/>
  <c r="AY26" i="1"/>
  <c r="AY23" i="1"/>
  <c r="AE21" i="1"/>
  <c r="AE25" i="1"/>
  <c r="AE19" i="1"/>
  <c r="AE24" i="1"/>
  <c r="AE22" i="1"/>
  <c r="AE26" i="1"/>
  <c r="AE23" i="1"/>
  <c r="AE27" i="1"/>
  <c r="AE20" i="1"/>
  <c r="AE28" i="1"/>
  <c r="O19" i="1"/>
  <c r="O20" i="1"/>
  <c r="BI23" i="1"/>
  <c r="BI19" i="1"/>
  <c r="BI22" i="1"/>
  <c r="BI20" i="1"/>
  <c r="BI21" i="1"/>
  <c r="O5" i="1"/>
  <c r="O6" i="1"/>
  <c r="O9" i="1"/>
  <c r="O7" i="1"/>
  <c r="O4" i="1"/>
  <c r="O8" i="1"/>
  <c r="O10" i="1"/>
  <c r="O12" i="1"/>
  <c r="BI24" i="1"/>
  <c r="O27" i="1"/>
  <c r="O25" i="1"/>
  <c r="O21" i="1"/>
  <c r="O28" i="1"/>
  <c r="O22" i="1"/>
  <c r="O23" i="1"/>
  <c r="O24" i="1"/>
  <c r="O26" i="1"/>
  <c r="AQ20" i="1"/>
  <c r="AQ24" i="1"/>
  <c r="AQ28" i="1"/>
  <c r="AQ21" i="1"/>
  <c r="AQ25" i="1"/>
  <c r="AQ19" i="1"/>
  <c r="AQ22" i="1"/>
  <c r="AQ26" i="1"/>
  <c r="AQ23" i="1"/>
  <c r="AQ27" i="1"/>
  <c r="BI28" i="1"/>
  <c r="BI26" i="1"/>
  <c r="BI27" i="1"/>
  <c r="BI25" i="1"/>
  <c r="BI8" i="1"/>
  <c r="H21" i="1"/>
  <c r="H25" i="1"/>
  <c r="H19" i="1"/>
  <c r="H28" i="1"/>
  <c r="H22" i="1"/>
  <c r="H26" i="1"/>
  <c r="H20" i="1"/>
  <c r="H23" i="1"/>
  <c r="H27" i="1"/>
  <c r="H24" i="1"/>
  <c r="BI5" i="1"/>
  <c r="BI4" i="1"/>
  <c r="BI7" i="1"/>
  <c r="BI6" i="1"/>
  <c r="BI11" i="1"/>
  <c r="BI10" i="1"/>
  <c r="BI12" i="1"/>
  <c r="AI5" i="1"/>
  <c r="S6" i="1"/>
  <c r="AY8" i="1"/>
  <c r="W4" i="1"/>
  <c r="AI11" i="1"/>
  <c r="AY7" i="1"/>
  <c r="S10" i="1"/>
  <c r="AI10" i="1"/>
  <c r="AY4" i="1"/>
  <c r="AY9" i="1"/>
  <c r="S12" i="1"/>
  <c r="AY11" i="1"/>
  <c r="AY6" i="1"/>
  <c r="S5" i="1"/>
  <c r="S8" i="1"/>
  <c r="AY10" i="1"/>
  <c r="AY12" i="1"/>
  <c r="S7" i="1"/>
  <c r="S9" i="1"/>
  <c r="W10" i="1"/>
  <c r="AI8" i="1"/>
  <c r="AI7" i="1"/>
  <c r="W9" i="1"/>
  <c r="AI6" i="1"/>
  <c r="AI4" i="1"/>
  <c r="AE5" i="1"/>
  <c r="AE10" i="1"/>
  <c r="AE4" i="1"/>
  <c r="AE7" i="1"/>
  <c r="AE11" i="1"/>
  <c r="AE6" i="1"/>
  <c r="AE9" i="1"/>
  <c r="AE8" i="1"/>
  <c r="AE12" i="1"/>
  <c r="AA5" i="1"/>
  <c r="AA10" i="1"/>
  <c r="AA4" i="1"/>
  <c r="AA7" i="1"/>
  <c r="AA11" i="1"/>
  <c r="AA8" i="1"/>
  <c r="AA12" i="1"/>
  <c r="AA9" i="1"/>
  <c r="AA6" i="1"/>
  <c r="BC5" i="1"/>
  <c r="BC10" i="1"/>
  <c r="BC4" i="1"/>
  <c r="BC7" i="1"/>
  <c r="BC11" i="1"/>
  <c r="BC9" i="1"/>
  <c r="BC12" i="1"/>
  <c r="BC6" i="1"/>
  <c r="BC8" i="1"/>
  <c r="W6" i="1"/>
  <c r="AQ5" i="1"/>
  <c r="AQ10" i="1"/>
  <c r="AQ4" i="1"/>
  <c r="AQ7" i="1"/>
  <c r="AQ11" i="1"/>
  <c r="AQ8" i="1"/>
  <c r="AQ12" i="1"/>
  <c r="AQ9" i="1"/>
  <c r="AQ6" i="1"/>
  <c r="AU5" i="1"/>
  <c r="AU10" i="1"/>
  <c r="AU4" i="1"/>
  <c r="AU7" i="1"/>
  <c r="AU11" i="1"/>
  <c r="AU6" i="1"/>
  <c r="AU9" i="1"/>
  <c r="AU8" i="1"/>
  <c r="AU12" i="1"/>
  <c r="AM5" i="1"/>
  <c r="AM10" i="1"/>
  <c r="AM4" i="1"/>
  <c r="AM7" i="1"/>
  <c r="AM11" i="1"/>
  <c r="AM9" i="1"/>
  <c r="AM12" i="1"/>
  <c r="AM6" i="1"/>
  <c r="AM8" i="1"/>
  <c r="H12" i="1"/>
  <c r="H8" i="1"/>
  <c r="H9" i="1"/>
  <c r="H10" i="1"/>
  <c r="B10" i="1" s="1"/>
  <c r="H6" i="1"/>
  <c r="H11" i="1"/>
  <c r="H5" i="1"/>
  <c r="H7" i="1"/>
  <c r="W11" i="1"/>
  <c r="W5" i="1"/>
  <c r="W7" i="1"/>
  <c r="W12" i="1"/>
  <c r="B11" i="1" l="1"/>
  <c r="B4" i="1"/>
  <c r="B32" i="1" s="1"/>
  <c r="B5" i="1"/>
  <c r="B9" i="1"/>
  <c r="B8" i="1"/>
  <c r="B6" i="1"/>
  <c r="B12" i="1"/>
  <c r="B7" i="1"/>
  <c r="S25" i="1"/>
  <c r="B25" i="1" s="1"/>
  <c r="S22" i="1"/>
  <c r="B22" i="1" s="1"/>
  <c r="S20" i="1"/>
  <c r="B20" i="1" s="1"/>
  <c r="S27" i="1"/>
  <c r="B27" i="1" s="1"/>
  <c r="S24" i="1"/>
  <c r="B24" i="1" s="1"/>
  <c r="S26" i="1"/>
  <c r="B26" i="1" s="1"/>
  <c r="S19" i="1"/>
  <c r="B19" i="1" s="1"/>
  <c r="S21" i="1"/>
  <c r="B21" i="1" s="1"/>
  <c r="S23" i="1"/>
  <c r="B23" i="1" s="1"/>
  <c r="S28" i="1"/>
  <c r="B28" i="1" s="1"/>
  <c r="D32" i="1" l="1"/>
  <c r="B34" i="1"/>
  <c r="B33" i="1"/>
  <c r="D33" i="1"/>
  <c r="D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Jessica</author>
  </authors>
  <commentList>
    <comment ref="L4" authorId="0" shapeId="0" xr:uid="{0D73C570-B54E-4AFB-B5FB-42CC68BA29C1}">
      <text>
        <r>
          <rPr>
            <b/>
            <sz val="9"/>
            <color indexed="81"/>
            <rFont val="Tahoma"/>
            <family val="2"/>
          </rPr>
          <t>Jessica:</t>
        </r>
        <r>
          <rPr>
            <sz val="9"/>
            <color indexed="81"/>
            <rFont val="Tahoma"/>
            <family val="2"/>
          </rPr>
          <t xml:space="preserve">
No circmuferences taken so "50" used as standard circum. for each</t>
        </r>
      </text>
    </comment>
    <comment ref="L22" authorId="0" shapeId="0" xr:uid="{DF6065F5-111A-46F0-86DE-4F455375567C}">
      <text>
        <r>
          <rPr>
            <b/>
            <sz val="9"/>
            <color indexed="81"/>
            <rFont val="Tahoma"/>
            <charset val="1"/>
          </rPr>
          <t>Jessica:</t>
        </r>
        <r>
          <rPr>
            <sz val="9"/>
            <color indexed="81"/>
            <rFont val="Tahoma"/>
            <charset val="1"/>
          </rPr>
          <t xml:space="preserve">
This circum. was used for all times</t>
        </r>
      </text>
    </comment>
    <comment ref="C25" authorId="0" shapeId="0" xr:uid="{808FFB91-FBFC-48E8-BD2C-A4AEC9585EE9}">
      <text>
        <r>
          <rPr>
            <b/>
            <sz val="9"/>
            <color indexed="81"/>
            <rFont val="Tahoma"/>
            <charset val="1"/>
          </rPr>
          <t>Jessica:</t>
        </r>
        <r>
          <rPr>
            <sz val="9"/>
            <color indexed="81"/>
            <rFont val="Tahoma"/>
            <charset val="1"/>
          </rPr>
          <t xml:space="preserve">
MAC came out on top after re-throwing</t>
        </r>
      </text>
    </comment>
  </commentList>
</comments>
</file>

<file path=xl/sharedStrings.xml><?xml version="1.0" encoding="utf-8"?>
<sst xmlns="http://schemas.openxmlformats.org/spreadsheetml/2006/main" count="248" uniqueCount="63">
  <si>
    <t>WOMEN</t>
  </si>
  <si>
    <t>Standing Block</t>
  </si>
  <si>
    <t>underhand chop</t>
  </si>
  <si>
    <t>Team</t>
  </si>
  <si>
    <t>Total Points</t>
  </si>
  <si>
    <t>Axe Throw</t>
  </si>
  <si>
    <t>Pole Climb</t>
  </si>
  <si>
    <t>Single Buck</t>
  </si>
  <si>
    <t>Super Swede</t>
  </si>
  <si>
    <t>Chainsaw</t>
  </si>
  <si>
    <t>Kettle Boil</t>
  </si>
  <si>
    <t>Quarter Split</t>
  </si>
  <si>
    <t>Vertical Chop</t>
  </si>
  <si>
    <t>Horizontal Chop</t>
  </si>
  <si>
    <t>Pulp Toss</t>
  </si>
  <si>
    <t>Log Deck</t>
  </si>
  <si>
    <t>Team Crosscut</t>
  </si>
  <si>
    <t>Team Swede</t>
  </si>
  <si>
    <t>Accuracy Cut</t>
  </si>
  <si>
    <t>Score</t>
  </si>
  <si>
    <t>Points</t>
  </si>
  <si>
    <t>Min</t>
  </si>
  <si>
    <t>Sec</t>
  </si>
  <si>
    <t>Circum</t>
  </si>
  <si>
    <t>Normalized</t>
  </si>
  <si>
    <t>UNB W1</t>
  </si>
  <si>
    <t>SSFC W1</t>
  </si>
  <si>
    <t>DAC W1</t>
  </si>
  <si>
    <t>DAC W2</t>
  </si>
  <si>
    <t>MAC W1</t>
  </si>
  <si>
    <t>MAC W2</t>
  </si>
  <si>
    <t>MCFT W1</t>
  </si>
  <si>
    <t>Colby W1</t>
  </si>
  <si>
    <t xml:space="preserve">Best </t>
  </si>
  <si>
    <t xml:space="preserve"> </t>
  </si>
  <si>
    <t>MEN</t>
  </si>
  <si>
    <t>UNB M1</t>
  </si>
  <si>
    <t>UNB M2</t>
  </si>
  <si>
    <t>SSFC M1</t>
  </si>
  <si>
    <t>SSFC M2</t>
  </si>
  <si>
    <t>DAC M1</t>
  </si>
  <si>
    <t>DAC M2</t>
  </si>
  <si>
    <t>MAC M1</t>
  </si>
  <si>
    <t>MCFT M1</t>
  </si>
  <si>
    <t>MCFT M2</t>
  </si>
  <si>
    <t>Colby M1</t>
  </si>
  <si>
    <t>Best</t>
  </si>
  <si>
    <t>1st place</t>
  </si>
  <si>
    <t>2nd place</t>
  </si>
  <si>
    <t>3rd place</t>
  </si>
  <si>
    <t>Circum (cm)</t>
  </si>
  <si>
    <t>UNB W2</t>
  </si>
  <si>
    <t>Time (s)</t>
  </si>
  <si>
    <t>Womens</t>
  </si>
  <si>
    <t>Mens</t>
  </si>
  <si>
    <t>School</t>
  </si>
  <si>
    <t xml:space="preserve">Score </t>
  </si>
  <si>
    <t>DQ</t>
  </si>
  <si>
    <t>Spare Competition</t>
  </si>
  <si>
    <t>UNB W1 (Genna Miner)</t>
  </si>
  <si>
    <t>UNB W1 (Hailey Enman0</t>
  </si>
  <si>
    <t>UNB M2 (Luke McLaren)</t>
  </si>
  <si>
    <t>UNB M2 (Noah Cooper)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</si>
</sst>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5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9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2" fontId="0" fillId="0" borderId="0" xfId="0" applyNumberFormat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/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Border="1"/>
    <xf numFmtId="0" fontId="4" fillId="0" borderId="0" xfId="0" applyFont="1"/>
    <xf numFmtId="0" fontId="0" fillId="0" borderId="0" xfId="0" applyAlignment="1">
      <alignment horizontal="center"/>
    </xf>
    <xf numFmtId="1" fontId="0" fillId="5" borderId="7" xfId="0" applyNumberFormat="1" applyFill="1" applyBorder="1" applyAlignment="1" applyProtection="1">
      <alignment horizontal="center"/>
      <protection locked="0"/>
    </xf>
    <xf numFmtId="2" fontId="0" fillId="0" borderId="8" xfId="0" applyNumberFormat="1" applyBorder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5" fillId="0" borderId="9" xfId="0" applyFont="1" applyBorder="1"/>
    <xf numFmtId="2" fontId="0" fillId="0" borderId="7" xfId="0" applyNumberForma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3" borderId="0" xfId="2"/>
    <xf numFmtId="0" fontId="6" fillId="5" borderId="7" xfId="2" applyFont="1" applyFill="1" applyBorder="1" applyAlignment="1" applyProtection="1">
      <alignment horizontal="center"/>
      <protection locked="0"/>
    </xf>
    <xf numFmtId="0" fontId="3" fillId="4" borderId="0" xfId="3"/>
    <xf numFmtId="0" fontId="1" fillId="2" borderId="0" xfId="1"/>
    <xf numFmtId="0" fontId="0" fillId="0" borderId="11" xfId="0" applyBorder="1"/>
    <xf numFmtId="0" fontId="0" fillId="0" borderId="9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9" xfId="0" applyBorder="1"/>
    <xf numFmtId="2" fontId="0" fillId="0" borderId="9" xfId="0" applyNumberFormat="1" applyBorder="1" applyAlignment="1">
      <alignment horizontal="center"/>
    </xf>
    <xf numFmtId="0" fontId="5" fillId="0" borderId="0" xfId="0" applyFont="1"/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5" borderId="13" xfId="0" applyNumberFormat="1" applyFill="1" applyBorder="1" applyAlignment="1" applyProtection="1">
      <alignment horizontal="center"/>
      <protection locked="0"/>
    </xf>
    <xf numFmtId="0" fontId="0" fillId="5" borderId="14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1" fontId="0" fillId="5" borderId="7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/>
    <xf numFmtId="0" fontId="0" fillId="0" borderId="16" xfId="0" applyBorder="1" applyAlignment="1">
      <alignment horizontal="center"/>
    </xf>
    <xf numFmtId="0" fontId="0" fillId="5" borderId="17" xfId="0" applyFill="1" applyBorder="1" applyAlignment="1" applyProtection="1">
      <alignment horizontal="center"/>
      <protection locked="0"/>
    </xf>
    <xf numFmtId="2" fontId="0" fillId="0" borderId="18" xfId="0" applyNumberFormat="1" applyBorder="1"/>
    <xf numFmtId="0" fontId="0" fillId="0" borderId="11" xfId="0" applyBorder="1" applyAlignment="1">
      <alignment horizontal="center"/>
    </xf>
    <xf numFmtId="2" fontId="0" fillId="0" borderId="19" xfId="0" applyNumberFormat="1" applyBorder="1"/>
    <xf numFmtId="0" fontId="6" fillId="6" borderId="7" xfId="0" applyFont="1" applyFill="1" applyBorder="1" applyAlignment="1" applyProtection="1">
      <alignment horizontal="center"/>
      <protection locked="0"/>
    </xf>
    <xf numFmtId="2" fontId="0" fillId="0" borderId="28" xfId="0" applyNumberFormat="1" applyBorder="1" applyAlignment="1">
      <alignment horizontal="center"/>
    </xf>
    <xf numFmtId="0" fontId="0" fillId="0" borderId="29" xfId="0" applyBorder="1"/>
    <xf numFmtId="0" fontId="0" fillId="0" borderId="8" xfId="0" applyBorder="1" applyAlignment="1">
      <alignment horizontal="center"/>
    </xf>
    <xf numFmtId="0" fontId="0" fillId="0" borderId="15" xfId="0" applyBorder="1"/>
    <xf numFmtId="0" fontId="0" fillId="0" borderId="12" xfId="0" applyBorder="1" applyAlignment="1">
      <alignment horizontal="center"/>
    </xf>
    <xf numFmtId="0" fontId="0" fillId="0" borderId="0" xfId="0" applyFill="1" applyAlignment="1">
      <alignment horizontal="center"/>
    </xf>
    <xf numFmtId="0" fontId="9" fillId="0" borderId="9" xfId="0" applyFont="1" applyBorder="1"/>
    <xf numFmtId="0" fontId="10" fillId="0" borderId="0" xfId="0" applyFont="1"/>
    <xf numFmtId="0" fontId="0" fillId="0" borderId="30" xfId="0" applyBorder="1" applyAlignment="1">
      <alignment vertical="center"/>
    </xf>
    <xf numFmtId="0" fontId="4" fillId="0" borderId="30" xfId="0" applyFont="1" applyBorder="1" applyAlignment="1">
      <alignment vertical="center"/>
    </xf>
    <xf numFmtId="0" fontId="0" fillId="7" borderId="4" xfId="0" applyFill="1" applyBorder="1"/>
    <xf numFmtId="0" fontId="0" fillId="0" borderId="31" xfId="0" applyBorder="1"/>
    <xf numFmtId="0" fontId="0" fillId="0" borderId="32" xfId="0" applyBorder="1"/>
    <xf numFmtId="0" fontId="0" fillId="0" borderId="4" xfId="0" applyFill="1" applyBorder="1"/>
    <xf numFmtId="0" fontId="0" fillId="7" borderId="24" xfId="0" applyFill="1" applyBorder="1"/>
    <xf numFmtId="0" fontId="0" fillId="0" borderId="0" xfId="0" applyBorder="1"/>
    <xf numFmtId="0" fontId="0" fillId="0" borderId="24" xfId="0" applyFill="1" applyBorder="1"/>
    <xf numFmtId="0" fontId="0" fillId="0" borderId="7" xfId="0" applyBorder="1"/>
    <xf numFmtId="0" fontId="0" fillId="0" borderId="1" xfId="0" applyBorder="1"/>
    <xf numFmtId="0" fontId="0" fillId="0" borderId="0" xfId="0" applyFill="1" applyAlignment="1" applyProtection="1">
      <alignment horizontal="center"/>
      <protection locked="0"/>
    </xf>
    <xf numFmtId="1" fontId="0" fillId="0" borderId="0" xfId="0" applyNumberFormat="1" applyFill="1" applyAlignment="1" applyProtection="1">
      <alignment horizontal="center"/>
      <protection locked="0"/>
    </xf>
    <xf numFmtId="2" fontId="0" fillId="7" borderId="8" xfId="0" applyNumberFormat="1" applyFill="1" applyBorder="1" applyAlignment="1">
      <alignment horizontal="center"/>
    </xf>
    <xf numFmtId="2" fontId="0" fillId="7" borderId="0" xfId="0" applyNumberFormat="1" applyFill="1" applyAlignment="1">
      <alignment horizontal="center"/>
    </xf>
    <xf numFmtId="2" fontId="0" fillId="7" borderId="18" xfId="0" applyNumberFormat="1" applyFill="1" applyBorder="1"/>
    <xf numFmtId="2" fontId="0" fillId="8" borderId="8" xfId="0" applyNumberFormat="1" applyFill="1" applyBorder="1" applyAlignment="1">
      <alignment horizontal="center"/>
    </xf>
    <xf numFmtId="2" fontId="0" fillId="8" borderId="14" xfId="0" applyNumberFormat="1" applyFill="1" applyBorder="1" applyAlignment="1">
      <alignment horizontal="center"/>
    </xf>
    <xf numFmtId="2" fontId="0" fillId="8" borderId="18" xfId="0" applyNumberFormat="1" applyFill="1" applyBorder="1"/>
    <xf numFmtId="2" fontId="0" fillId="9" borderId="8" xfId="0" applyNumberFormat="1" applyFill="1" applyBorder="1" applyAlignment="1">
      <alignment horizontal="center"/>
    </xf>
    <xf numFmtId="2" fontId="0" fillId="9" borderId="18" xfId="0" applyNumberFormat="1" applyFill="1" applyBorder="1"/>
    <xf numFmtId="2" fontId="0" fillId="9" borderId="0" xfId="0" applyNumberFormat="1" applyFill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2" fontId="0" fillId="0" borderId="10" xfId="0" applyNumberFormat="1" applyBorder="1" applyAlignment="1">
      <alignment horizontal="center"/>
    </xf>
  </cellXfs>
  <cellStyles count="4">
    <cellStyle name="Bad" xfId="1" builtinId="27"/>
    <cellStyle name="Good" xfId="2" builtinId="26"/>
    <cellStyle name="Neutral" xfId="3" builtinId="2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34"/>
  <sheetViews>
    <sheetView tabSelected="1" workbookViewId="0">
      <pane xSplit="1" topLeftCell="B1" activePane="topRight" state="frozen"/>
      <selection pane="topRight" sqref="A1:A1048576"/>
    </sheetView>
  </sheetViews>
  <sheetFormatPr defaultColWidth="8.85546875" defaultRowHeight="15"/>
  <cols>
    <col min="1" max="1" width="12.85546875" customWidth="1"/>
    <col min="2" max="2" width="11.42578125" bestFit="1" customWidth="1"/>
    <col min="3" max="3" width="8" bestFit="1" customWidth="1"/>
    <col min="4" max="4" width="7.7109375" bestFit="1" customWidth="1"/>
    <col min="5" max="5" width="8.28515625" bestFit="1" customWidth="1"/>
    <col min="6" max="6" width="6" bestFit="1" customWidth="1"/>
    <col min="7" max="7" width="8.140625" bestFit="1" customWidth="1"/>
    <col min="8" max="8" width="6.5703125" bestFit="1" customWidth="1"/>
    <col min="9" max="9" width="9.28515625" bestFit="1" customWidth="1"/>
    <col min="10" max="10" width="4.42578125" bestFit="1" customWidth="1"/>
    <col min="11" max="11" width="7" bestFit="1" customWidth="1"/>
    <col min="12" max="12" width="11.5703125" bestFit="1" customWidth="1"/>
    <col min="13" max="13" width="8.140625" bestFit="1" customWidth="1"/>
    <col min="14" max="14" width="12" bestFit="1" customWidth="1"/>
    <col min="15" max="15" width="6.5703125" bestFit="1" customWidth="1"/>
    <col min="16" max="16" width="4.42578125" bestFit="1" customWidth="1"/>
    <col min="17" max="17" width="6" bestFit="1" customWidth="1"/>
    <col min="18" max="18" width="8.140625" bestFit="1" customWidth="1"/>
    <col min="19" max="19" width="6.5703125" bestFit="1" customWidth="1"/>
    <col min="20" max="20" width="4.42578125" bestFit="1" customWidth="1"/>
    <col min="21" max="21" width="6" bestFit="1" customWidth="1"/>
    <col min="22" max="22" width="8.140625" bestFit="1" customWidth="1"/>
    <col min="23" max="23" width="6.5703125" bestFit="1" customWidth="1"/>
    <col min="24" max="24" width="7.85546875" customWidth="1"/>
    <col min="25" max="25" width="7.28515625" customWidth="1"/>
    <col min="26" max="26" width="8.140625" bestFit="1" customWidth="1"/>
    <col min="27" max="27" width="7.7109375" bestFit="1" customWidth="1"/>
    <col min="30" max="30" width="8.140625" bestFit="1" customWidth="1"/>
    <col min="31" max="31" width="11.42578125" bestFit="1" customWidth="1"/>
    <col min="33" max="33" width="7" customWidth="1"/>
    <col min="34" max="34" width="9.7109375" customWidth="1"/>
    <col min="35" max="35" width="7.7109375" bestFit="1" customWidth="1"/>
    <col min="37" max="37" width="7.7109375" customWidth="1"/>
    <col min="38" max="38" width="8.140625" bestFit="1" customWidth="1"/>
    <col min="39" max="39" width="6.5703125" bestFit="1" customWidth="1"/>
    <col min="40" max="40" width="4.42578125" bestFit="1" customWidth="1"/>
    <col min="41" max="41" width="6" bestFit="1" customWidth="1"/>
    <col min="42" max="42" width="8.140625" bestFit="1" customWidth="1"/>
    <col min="43" max="43" width="6.5703125" bestFit="1" customWidth="1"/>
    <col min="44" max="44" width="4.42578125" bestFit="1" customWidth="1"/>
    <col min="45" max="45" width="6" bestFit="1" customWidth="1"/>
    <col min="46" max="46" width="8.140625" bestFit="1" customWidth="1"/>
    <col min="47" max="47" width="6.5703125" bestFit="1" customWidth="1"/>
    <col min="49" max="49" width="10" customWidth="1"/>
    <col min="50" max="50" width="8.7109375" customWidth="1"/>
    <col min="51" max="51" width="11.42578125" bestFit="1" customWidth="1"/>
    <col min="54" max="54" width="9.140625" customWidth="1"/>
    <col min="55" max="55" width="6.5703125" bestFit="1" customWidth="1"/>
    <col min="56" max="56" width="4.42578125" bestFit="1" customWidth="1"/>
    <col min="57" max="57" width="6" bestFit="1" customWidth="1"/>
    <col min="58" max="58" width="11.5703125" bestFit="1" customWidth="1"/>
    <col min="59" max="59" width="8.140625" bestFit="1" customWidth="1"/>
    <col min="60" max="60" width="12" bestFit="1" customWidth="1"/>
    <col min="61" max="61" width="6.5703125" bestFit="1" customWidth="1"/>
  </cols>
  <sheetData>
    <row r="1" spans="1:61" ht="18" thickBot="1">
      <c r="A1" s="15" t="s">
        <v>0</v>
      </c>
      <c r="B1" s="15"/>
      <c r="AF1" t="s">
        <v>1</v>
      </c>
      <c r="AJ1" t="s">
        <v>2</v>
      </c>
    </row>
    <row r="2" spans="1:61">
      <c r="A2" s="86" t="s">
        <v>3</v>
      </c>
      <c r="B2" s="88" t="s">
        <v>4</v>
      </c>
      <c r="C2" s="78" t="s">
        <v>5</v>
      </c>
      <c r="D2" s="79"/>
      <c r="E2" s="77" t="s">
        <v>6</v>
      </c>
      <c r="F2" s="78"/>
      <c r="G2" s="78"/>
      <c r="H2" s="79"/>
      <c r="I2" s="28"/>
      <c r="J2" s="77" t="s">
        <v>7</v>
      </c>
      <c r="K2" s="78"/>
      <c r="L2" s="78"/>
      <c r="M2" s="78"/>
      <c r="N2" s="78"/>
      <c r="O2" s="79"/>
      <c r="P2" s="77" t="s">
        <v>8</v>
      </c>
      <c r="Q2" s="78"/>
      <c r="R2" s="78"/>
      <c r="S2" s="79"/>
      <c r="T2" s="77" t="s">
        <v>9</v>
      </c>
      <c r="U2" s="78"/>
      <c r="V2" s="78"/>
      <c r="W2" s="79"/>
      <c r="X2" s="77" t="s">
        <v>10</v>
      </c>
      <c r="Y2" s="78"/>
      <c r="Z2" s="78"/>
      <c r="AA2" s="79"/>
      <c r="AB2" s="77" t="s">
        <v>11</v>
      </c>
      <c r="AC2" s="78"/>
      <c r="AD2" s="78"/>
      <c r="AE2" s="79"/>
      <c r="AF2" s="77" t="s">
        <v>12</v>
      </c>
      <c r="AG2" s="78"/>
      <c r="AH2" s="78"/>
      <c r="AI2" s="79"/>
      <c r="AJ2" s="78" t="s">
        <v>13</v>
      </c>
      <c r="AK2" s="78"/>
      <c r="AL2" s="78"/>
      <c r="AM2" s="79"/>
      <c r="AN2" s="77" t="s">
        <v>14</v>
      </c>
      <c r="AO2" s="78"/>
      <c r="AP2" s="78"/>
      <c r="AQ2" s="79"/>
      <c r="AR2" s="77" t="s">
        <v>15</v>
      </c>
      <c r="AS2" s="78"/>
      <c r="AT2" s="78"/>
      <c r="AU2" s="79"/>
      <c r="AV2" s="77" t="s">
        <v>16</v>
      </c>
      <c r="AW2" s="78"/>
      <c r="AX2" s="78"/>
      <c r="AY2" s="79"/>
      <c r="AZ2" s="77" t="s">
        <v>17</v>
      </c>
      <c r="BA2" s="78"/>
      <c r="BB2" s="78"/>
      <c r="BC2" s="79"/>
      <c r="BD2" s="74" t="s">
        <v>18</v>
      </c>
      <c r="BE2" s="75"/>
      <c r="BF2" s="75"/>
      <c r="BG2" s="75"/>
      <c r="BH2" s="75"/>
      <c r="BI2" s="76"/>
    </row>
    <row r="3" spans="1:61">
      <c r="A3" s="87"/>
      <c r="B3" s="89"/>
      <c r="C3" s="1" t="s">
        <v>19</v>
      </c>
      <c r="D3" s="29" t="s">
        <v>20</v>
      </c>
      <c r="E3" s="30" t="s">
        <v>21</v>
      </c>
      <c r="F3" s="11" t="s">
        <v>22</v>
      </c>
      <c r="G3" s="11" t="s">
        <v>52</v>
      </c>
      <c r="H3" s="46" t="s">
        <v>20</v>
      </c>
      <c r="I3" s="2"/>
      <c r="J3" s="1" t="s">
        <v>21</v>
      </c>
      <c r="K3" s="2" t="s">
        <v>22</v>
      </c>
      <c r="L3" s="2" t="s">
        <v>50</v>
      </c>
      <c r="M3" s="3" t="s">
        <v>52</v>
      </c>
      <c r="N3" s="3" t="s">
        <v>24</v>
      </c>
      <c r="O3" s="29" t="s">
        <v>20</v>
      </c>
      <c r="P3" s="1" t="s">
        <v>21</v>
      </c>
      <c r="Q3" s="2" t="s">
        <v>22</v>
      </c>
      <c r="R3" s="3" t="s">
        <v>52</v>
      </c>
      <c r="S3" s="29" t="s">
        <v>20</v>
      </c>
      <c r="T3" s="1" t="s">
        <v>21</v>
      </c>
      <c r="U3" s="2" t="s">
        <v>22</v>
      </c>
      <c r="V3" s="3" t="s">
        <v>52</v>
      </c>
      <c r="W3" s="29" t="s">
        <v>20</v>
      </c>
      <c r="X3" s="1" t="s">
        <v>21</v>
      </c>
      <c r="Y3" s="2" t="s">
        <v>22</v>
      </c>
      <c r="Z3" s="2" t="s">
        <v>52</v>
      </c>
      <c r="AA3" s="29" t="s">
        <v>20</v>
      </c>
      <c r="AB3" s="1" t="s">
        <v>21</v>
      </c>
      <c r="AC3" s="2" t="s">
        <v>22</v>
      </c>
      <c r="AD3" s="2" t="s">
        <v>52</v>
      </c>
      <c r="AE3" s="29" t="s">
        <v>20</v>
      </c>
      <c r="AF3" s="1" t="s">
        <v>21</v>
      </c>
      <c r="AG3" s="2" t="s">
        <v>22</v>
      </c>
      <c r="AH3" s="2" t="s">
        <v>52</v>
      </c>
      <c r="AI3" s="29" t="s">
        <v>20</v>
      </c>
      <c r="AJ3" s="1" t="s">
        <v>21</v>
      </c>
      <c r="AK3" s="2" t="s">
        <v>22</v>
      </c>
      <c r="AL3" s="2" t="s">
        <v>52</v>
      </c>
      <c r="AM3" s="29" t="s">
        <v>20</v>
      </c>
      <c r="AN3" s="1" t="s">
        <v>21</v>
      </c>
      <c r="AO3" s="2" t="s">
        <v>22</v>
      </c>
      <c r="AP3" s="2" t="s">
        <v>52</v>
      </c>
      <c r="AQ3" s="29" t="s">
        <v>20</v>
      </c>
      <c r="AR3" s="1" t="s">
        <v>21</v>
      </c>
      <c r="AS3" s="2" t="s">
        <v>22</v>
      </c>
      <c r="AT3" s="2" t="s">
        <v>52</v>
      </c>
      <c r="AU3" s="29" t="s">
        <v>20</v>
      </c>
      <c r="AV3" s="1" t="s">
        <v>21</v>
      </c>
      <c r="AW3" s="2" t="s">
        <v>22</v>
      </c>
      <c r="AX3" s="2" t="s">
        <v>52</v>
      </c>
      <c r="AY3" s="29" t="s">
        <v>20</v>
      </c>
      <c r="AZ3" s="1" t="s">
        <v>21</v>
      </c>
      <c r="BA3" s="2" t="s">
        <v>22</v>
      </c>
      <c r="BB3" s="2" t="s">
        <v>52</v>
      </c>
      <c r="BC3" s="29" t="s">
        <v>20</v>
      </c>
      <c r="BD3" s="1" t="s">
        <v>21</v>
      </c>
      <c r="BE3" s="2" t="s">
        <v>22</v>
      </c>
      <c r="BF3" s="2" t="s">
        <v>50</v>
      </c>
      <c r="BG3" s="3" t="s">
        <v>52</v>
      </c>
      <c r="BH3" s="3" t="s">
        <v>24</v>
      </c>
      <c r="BI3" s="35" t="s">
        <v>20</v>
      </c>
    </row>
    <row r="4" spans="1:61">
      <c r="A4" s="9" t="s">
        <v>25</v>
      </c>
      <c r="B4" s="16">
        <f t="shared" ref="B4:B12" si="0">SUM(D4,H4,O4,S4,W4,AA4,AE4,AI4,AM4,AQ4,AU4,AY4,BC4,BI4)</f>
        <v>912.48906865452705</v>
      </c>
      <c r="C4" s="19">
        <v>15</v>
      </c>
      <c r="D4" s="13">
        <f t="shared" ref="D4:D12" si="1">(C4/C$13)*100</f>
        <v>30</v>
      </c>
      <c r="E4" s="31">
        <v>0</v>
      </c>
      <c r="F4" s="32">
        <v>7.72</v>
      </c>
      <c r="G4" s="33">
        <f>IF(E4="DQ",99999,((E4*60)+F4))</f>
        <v>7.72</v>
      </c>
      <c r="H4" s="69">
        <f t="shared" ref="H4:H12" si="2">IF(E4="DQ",0,(G$13/G4)*100)</f>
        <v>93.134715025906743</v>
      </c>
      <c r="I4" s="4" t="str">
        <f t="shared" ref="I4:I12" si="3">A4</f>
        <v>UNB W1</v>
      </c>
      <c r="J4" s="12">
        <v>0</v>
      </c>
      <c r="K4" s="14">
        <v>32.61</v>
      </c>
      <c r="L4" s="43">
        <v>50</v>
      </c>
      <c r="M4" s="11">
        <f>IF(J4="DQ",99999,((J4*60)+K4))</f>
        <v>32.61</v>
      </c>
      <c r="N4" s="11">
        <f>((((L4/PI())/2)^2)*PI())/M4</f>
        <v>6.1006954573710264</v>
      </c>
      <c r="O4" s="13">
        <f t="shared" ref="O4:O12" si="4">IF(J4="DQ",0,(N4/N$13)*100)</f>
        <v>62.235510579576825</v>
      </c>
      <c r="P4" s="12">
        <v>0</v>
      </c>
      <c r="Q4" s="14">
        <v>34.119999999999997</v>
      </c>
      <c r="R4" s="11">
        <f>IF(P4="DQ",99999,(P4*60)+Q4)</f>
        <v>34.119999999999997</v>
      </c>
      <c r="S4" s="65">
        <f>IF(P4="DQ",0,(R$13/R4)*100)</f>
        <v>100</v>
      </c>
      <c r="T4" s="12">
        <v>0</v>
      </c>
      <c r="U4" s="14">
        <v>9.8800000000000008</v>
      </c>
      <c r="V4" s="49">
        <f>IF(T4="DQ",99999,(T4*60)+U4)</f>
        <v>9.8800000000000008</v>
      </c>
      <c r="W4" s="65">
        <f t="shared" ref="W4:W12" si="5">IF(T4="DQ",0,(V$13/V4)*100)</f>
        <v>100</v>
      </c>
      <c r="X4" s="12">
        <v>8</v>
      </c>
      <c r="Y4" s="14">
        <v>20.12</v>
      </c>
      <c r="Z4" s="11">
        <f>IF(X4="DQ",99999,(X4*60)+Y4)</f>
        <v>500.12</v>
      </c>
      <c r="AA4" s="13">
        <f t="shared" ref="AA4:AA12" si="6">IF(X4="DQ",0,(Z$13/Z4)*100)</f>
        <v>56.886347276653602</v>
      </c>
      <c r="AB4" s="12">
        <v>0</v>
      </c>
      <c r="AC4" s="14">
        <v>58.72</v>
      </c>
      <c r="AD4" s="11">
        <f>IF(AB4="DQ",99999,(AB4*60)+AC4)</f>
        <v>58.72</v>
      </c>
      <c r="AE4" s="13">
        <f t="shared" ref="AE4:AE12" si="7">IF(AB4="DQ",0,(AD$13/AD4)*100)</f>
        <v>40.326975476839237</v>
      </c>
      <c r="AF4" s="12">
        <v>3</v>
      </c>
      <c r="AG4" s="14">
        <v>0.27</v>
      </c>
      <c r="AH4" s="11">
        <f>IF(AF4="DQ",99999,(AF4*60)+AG4)</f>
        <v>180.27</v>
      </c>
      <c r="AI4" s="13">
        <f t="shared" ref="AI4:AI11" si="8">IF(AF4="DQ",0,(AH$13/AH4)*100)</f>
        <v>59.860209685471787</v>
      </c>
      <c r="AJ4" s="12" t="s">
        <v>57</v>
      </c>
      <c r="AK4" s="14">
        <v>0</v>
      </c>
      <c r="AL4" s="11">
        <f>IF(AJ4="DQ",99999,(AJ4*60)+AK4)</f>
        <v>99999</v>
      </c>
      <c r="AM4" s="13">
        <f t="shared" ref="AM4:AM12" si="9">IF(AJ4="DQ",0,(AL$13/AL4)*100)</f>
        <v>0</v>
      </c>
      <c r="AN4" s="12">
        <v>5</v>
      </c>
      <c r="AO4" s="14">
        <v>10.91</v>
      </c>
      <c r="AP4" s="11">
        <f>IF(AN4="DQ",99999,(AN4*60)+AO4)</f>
        <v>310.91000000000003</v>
      </c>
      <c r="AQ4" s="71">
        <f t="shared" ref="AQ4:AQ12" si="10">IF(AN4="DQ",0,(AP$13/AP4)*100)</f>
        <v>62.809173072593353</v>
      </c>
      <c r="AR4" s="12">
        <v>2</v>
      </c>
      <c r="AS4" s="14">
        <v>39.28</v>
      </c>
      <c r="AT4" s="11">
        <f>IF(AR4="DQ",99999,(AR4*60)+AS4)</f>
        <v>159.28</v>
      </c>
      <c r="AU4" s="13">
        <f t="shared" ref="AU4:AU12" si="11">IF(AR4="DQ",0,(AT$13/AT4)*100)</f>
        <v>41.047212456052236</v>
      </c>
      <c r="AV4" s="12">
        <v>1</v>
      </c>
      <c r="AW4" s="14">
        <v>1.4</v>
      </c>
      <c r="AX4" s="11">
        <f>IF(AV4="DQ",99999,(AV4*60)+AW4)</f>
        <v>61.4</v>
      </c>
      <c r="AY4" s="13">
        <f t="shared" ref="AY4:AY12" si="12">IF(AV4="DQ",0, (AX$13/AX4)*100)</f>
        <v>66.188925081433226</v>
      </c>
      <c r="AZ4" s="12">
        <v>1</v>
      </c>
      <c r="BA4" s="14">
        <v>0.75</v>
      </c>
      <c r="BB4" s="11">
        <f>IF(AZ4="DQ",99999,(AZ4*60)+BA4)</f>
        <v>60.75</v>
      </c>
      <c r="BC4" s="65">
        <f t="shared" ref="BC4:BC12" si="13">IF(AZ4="DQ",0,(BB$13/BB4)*100)</f>
        <v>100</v>
      </c>
      <c r="BD4" s="12">
        <v>1</v>
      </c>
      <c r="BE4" s="14">
        <v>1.27</v>
      </c>
      <c r="BF4" s="14">
        <v>20</v>
      </c>
      <c r="BG4" s="11">
        <f>IF(BD4="DQ",99999,(BD4*60)+BE4)</f>
        <v>61.27</v>
      </c>
      <c r="BH4" s="11">
        <f t="shared" ref="BH4:BH12" si="14">((((BF4/PI())/2)^2)*PI())/BG4</f>
        <v>0.51951997092180635</v>
      </c>
      <c r="BI4" s="67">
        <f>IF(BD4="DQ",0,(BH4/BH$13)*100)</f>
        <v>100</v>
      </c>
    </row>
    <row r="5" spans="1:61">
      <c r="A5" s="9" t="s">
        <v>51</v>
      </c>
      <c r="B5" s="16">
        <f t="shared" si="0"/>
        <v>539.69225794019872</v>
      </c>
      <c r="C5" s="19">
        <v>30</v>
      </c>
      <c r="D5" s="68">
        <f t="shared" si="1"/>
        <v>60</v>
      </c>
      <c r="E5" s="12">
        <v>0</v>
      </c>
      <c r="F5" s="14">
        <v>10.4</v>
      </c>
      <c r="G5" s="11">
        <f>IF(E5="DQ",99999,((E5*60)+F5))</f>
        <v>10.4</v>
      </c>
      <c r="H5" s="4">
        <f t="shared" si="2"/>
        <v>69.134615384615387</v>
      </c>
      <c r="I5" s="4" t="str">
        <f t="shared" si="3"/>
        <v>UNB W2</v>
      </c>
      <c r="J5" s="12">
        <v>0</v>
      </c>
      <c r="K5" s="14">
        <v>39.700000000000003</v>
      </c>
      <c r="L5" s="43">
        <v>50</v>
      </c>
      <c r="M5" s="11">
        <f>IF(J5="DQ",99999,((J5*60)+K5))</f>
        <v>39.700000000000003</v>
      </c>
      <c r="N5" s="11">
        <f>((((L5/PI())/2)^2)*PI())/M5</f>
        <v>5.0111757900470817</v>
      </c>
      <c r="O5" s="13">
        <f t="shared" si="4"/>
        <v>51.120906801007557</v>
      </c>
      <c r="P5" s="12" t="s">
        <v>57</v>
      </c>
      <c r="Q5" s="14">
        <v>0</v>
      </c>
      <c r="R5" s="11">
        <f t="shared" ref="R5:R12" si="15">IF(P5="DQ",99999,(P5*60)+Q5)</f>
        <v>99999</v>
      </c>
      <c r="S5" s="13">
        <f t="shared" ref="S5:S12" si="16">IF(P5="DQ",0,(R$13/R5)*100)</f>
        <v>0</v>
      </c>
      <c r="T5" s="12" t="s">
        <v>57</v>
      </c>
      <c r="U5" s="14">
        <v>0</v>
      </c>
      <c r="V5" s="49">
        <f>IF(T5="DQ",99999,(T5*60)+U5)</f>
        <v>99999</v>
      </c>
      <c r="W5" s="13">
        <f t="shared" si="5"/>
        <v>0</v>
      </c>
      <c r="X5" s="12" t="s">
        <v>57</v>
      </c>
      <c r="Y5" s="14">
        <v>0</v>
      </c>
      <c r="Z5" s="11">
        <f>IF(X5="DQ",99999,(X5*60)+Y5)</f>
        <v>99999</v>
      </c>
      <c r="AA5" s="13">
        <f t="shared" si="6"/>
        <v>0</v>
      </c>
      <c r="AB5" s="12" t="s">
        <v>57</v>
      </c>
      <c r="AC5" s="14">
        <v>0</v>
      </c>
      <c r="AD5" s="11">
        <f t="shared" ref="AD5:AD12" si="17">IF(AB5="DQ",99999,(AB5*60)+AC5)</f>
        <v>99999</v>
      </c>
      <c r="AE5" s="13">
        <f t="shared" si="7"/>
        <v>0</v>
      </c>
      <c r="AF5" s="12" t="s">
        <v>57</v>
      </c>
      <c r="AG5" s="14">
        <v>0</v>
      </c>
      <c r="AH5" s="11">
        <f t="shared" ref="AH5:AH12" si="18">IF(AF5="DQ",99999,(AF5*60)+AG5)</f>
        <v>99999</v>
      </c>
      <c r="AI5" s="13">
        <f t="shared" si="8"/>
        <v>0</v>
      </c>
      <c r="AJ5" s="12">
        <v>1</v>
      </c>
      <c r="AK5" s="14">
        <v>51.91</v>
      </c>
      <c r="AL5" s="11">
        <f t="shared" ref="AL5:AL12" si="19">IF(AJ5="DQ",99999,(AJ5*60)+AK5)</f>
        <v>111.91</v>
      </c>
      <c r="AM5" s="71">
        <f t="shared" si="9"/>
        <v>63.524260566526678</v>
      </c>
      <c r="AN5" s="12">
        <v>7</v>
      </c>
      <c r="AO5" s="14">
        <v>8.4700000000000006</v>
      </c>
      <c r="AP5" s="11">
        <f t="shared" ref="AP5:AP12" si="20">IF(AN5="DQ",99999,(AN5*60)+AO5)</f>
        <v>428.47</v>
      </c>
      <c r="AQ5" s="13">
        <f t="shared" si="10"/>
        <v>45.576119681657993</v>
      </c>
      <c r="AR5" s="12">
        <v>2</v>
      </c>
      <c r="AS5" s="14">
        <v>56.53</v>
      </c>
      <c r="AT5" s="11">
        <f t="shared" ref="AT5:AT12" si="21">IF(AR5="DQ",99999,(AR5*60)+AS5)</f>
        <v>176.53</v>
      </c>
      <c r="AU5" s="13">
        <f t="shared" si="11"/>
        <v>37.036197813402815</v>
      </c>
      <c r="AV5" s="12">
        <v>1</v>
      </c>
      <c r="AW5" s="14">
        <v>10.93</v>
      </c>
      <c r="AX5" s="11">
        <f t="shared" ref="AX5:AX12" si="22">IF(AV5="DQ",99999,(AV5*60)+AW5)</f>
        <v>70.930000000000007</v>
      </c>
      <c r="AY5" s="13">
        <f t="shared" si="12"/>
        <v>57.295925560411668</v>
      </c>
      <c r="AZ5" s="12">
        <v>1</v>
      </c>
      <c r="BA5" s="14">
        <v>6.57</v>
      </c>
      <c r="BB5" s="11">
        <f t="shared" ref="BB5:BB12" si="23">IF(AZ5="DQ",99999,(AZ5*60)+BA5)</f>
        <v>66.569999999999993</v>
      </c>
      <c r="BC5" s="68">
        <f t="shared" si="13"/>
        <v>91.257323118521867</v>
      </c>
      <c r="BD5" s="12">
        <v>1</v>
      </c>
      <c r="BE5" s="14">
        <v>34.630000000000003</v>
      </c>
      <c r="BF5" s="14">
        <v>20</v>
      </c>
      <c r="BG5" s="11">
        <f t="shared" ref="BG5:BG12" si="24">IF(BD5="DQ",99999,(BD5*60)+BE5)</f>
        <v>94.63</v>
      </c>
      <c r="BH5" s="11">
        <f>((((BF5/PI())/2)^2)*PI())/BG5</f>
        <v>0.33637312288258558</v>
      </c>
      <c r="BI5" s="40">
        <f t="shared" ref="BI5:BI11" si="25">IF(BD5="DQ",0,(BH5/BH$13)*100)</f>
        <v>64.746909014054737</v>
      </c>
    </row>
    <row r="6" spans="1:61">
      <c r="A6" s="9" t="s">
        <v>26</v>
      </c>
      <c r="B6" s="16">
        <f t="shared" si="0"/>
        <v>709.5686935292706</v>
      </c>
      <c r="C6" s="19">
        <v>20</v>
      </c>
      <c r="D6" s="13">
        <f t="shared" si="1"/>
        <v>40</v>
      </c>
      <c r="E6" s="12" t="s">
        <v>57</v>
      </c>
      <c r="F6" s="14">
        <v>0</v>
      </c>
      <c r="G6" s="11">
        <f>IF(E6="DQ",99999,((E6*60)+F6))</f>
        <v>99999</v>
      </c>
      <c r="H6" s="4">
        <f t="shared" si="2"/>
        <v>0</v>
      </c>
      <c r="I6" s="4" t="str">
        <f t="shared" si="3"/>
        <v>SSFC W1</v>
      </c>
      <c r="J6" s="12">
        <v>0</v>
      </c>
      <c r="K6" s="14">
        <v>35.630000000000003</v>
      </c>
      <c r="L6" s="43">
        <v>50</v>
      </c>
      <c r="M6" s="11">
        <f t="shared" ref="M6:M12" si="26">IF(J6="DQ",99999,((J6*60)+K6))</f>
        <v>35.630000000000003</v>
      </c>
      <c r="N6" s="11">
        <f t="shared" ref="N6:N11" si="27">((((L6/PI())/2)^2)*PI())/M6</f>
        <v>5.5836003049359846</v>
      </c>
      <c r="O6" s="13">
        <f t="shared" si="4"/>
        <v>56.960426606792026</v>
      </c>
      <c r="P6" s="12">
        <v>0</v>
      </c>
      <c r="Q6" s="14">
        <v>51.35</v>
      </c>
      <c r="R6" s="11">
        <f t="shared" si="15"/>
        <v>51.35</v>
      </c>
      <c r="S6" s="71">
        <f t="shared" si="16"/>
        <v>66.44595910418694</v>
      </c>
      <c r="T6" s="12" t="s">
        <v>57</v>
      </c>
      <c r="U6" s="14">
        <v>0</v>
      </c>
      <c r="V6" s="49">
        <f t="shared" ref="V6:V12" si="28">IF(T6="DQ",99999,(T6*60)+U6)</f>
        <v>99999</v>
      </c>
      <c r="W6" s="13">
        <f t="shared" si="5"/>
        <v>0</v>
      </c>
      <c r="X6" s="12">
        <v>6</v>
      </c>
      <c r="Y6" s="14">
        <v>48.21</v>
      </c>
      <c r="Z6" s="11">
        <f t="shared" ref="Z6:Z12" si="29">IF(X6="DQ",99999,(X6*60)+Y6)</f>
        <v>408.21</v>
      </c>
      <c r="AA6" s="71">
        <f t="shared" si="6"/>
        <v>69.694519977462591</v>
      </c>
      <c r="AB6" s="12">
        <v>0</v>
      </c>
      <c r="AC6" s="14">
        <v>55.48</v>
      </c>
      <c r="AD6" s="11">
        <f t="shared" si="17"/>
        <v>55.48</v>
      </c>
      <c r="AE6" s="71">
        <f t="shared" si="7"/>
        <v>42.682047584715214</v>
      </c>
      <c r="AF6" s="12">
        <v>2</v>
      </c>
      <c r="AG6" s="14">
        <v>14.68</v>
      </c>
      <c r="AH6" s="11">
        <f t="shared" si="18"/>
        <v>134.68</v>
      </c>
      <c r="AI6" s="71">
        <f t="shared" si="8"/>
        <v>80.12325512325512</v>
      </c>
      <c r="AJ6" s="12">
        <v>2</v>
      </c>
      <c r="AK6" s="14">
        <v>8.52</v>
      </c>
      <c r="AL6" s="11">
        <f t="shared" si="19"/>
        <v>128.52000000000001</v>
      </c>
      <c r="AM6" s="13">
        <f t="shared" si="9"/>
        <v>55.314347961406781</v>
      </c>
      <c r="AN6" s="12">
        <v>5</v>
      </c>
      <c r="AO6" s="14">
        <v>43.15</v>
      </c>
      <c r="AP6" s="11">
        <f t="shared" si="20"/>
        <v>343.15</v>
      </c>
      <c r="AQ6" s="13">
        <f t="shared" si="10"/>
        <v>56.908057700713975</v>
      </c>
      <c r="AR6" s="12">
        <v>1</v>
      </c>
      <c r="AS6" s="14">
        <v>5.38</v>
      </c>
      <c r="AT6" s="11">
        <f t="shared" si="21"/>
        <v>65.38</v>
      </c>
      <c r="AU6" s="65">
        <f t="shared" si="11"/>
        <v>100</v>
      </c>
      <c r="AV6" s="12">
        <v>0</v>
      </c>
      <c r="AW6" s="14">
        <v>50.58</v>
      </c>
      <c r="AX6" s="11">
        <f t="shared" si="22"/>
        <v>50.58</v>
      </c>
      <c r="AY6" s="13">
        <f t="shared" si="12"/>
        <v>80.347963621984974</v>
      </c>
      <c r="AZ6" s="34">
        <v>1</v>
      </c>
      <c r="BA6" s="14">
        <v>39.44</v>
      </c>
      <c r="BB6" s="11">
        <f t="shared" si="23"/>
        <v>99.44</v>
      </c>
      <c r="BC6" s="13">
        <f t="shared" si="13"/>
        <v>61.092115848753018</v>
      </c>
      <c r="BD6" s="12" t="s">
        <v>57</v>
      </c>
      <c r="BE6" s="14">
        <v>0</v>
      </c>
      <c r="BF6" s="14">
        <v>20</v>
      </c>
      <c r="BG6" s="11">
        <f t="shared" si="24"/>
        <v>99999</v>
      </c>
      <c r="BH6" s="11">
        <f t="shared" si="14"/>
        <v>3.1831306931448387E-4</v>
      </c>
      <c r="BI6" s="40">
        <f t="shared" si="25"/>
        <v>0</v>
      </c>
    </row>
    <row r="7" spans="1:61">
      <c r="A7" s="9" t="s">
        <v>27</v>
      </c>
      <c r="B7" s="16">
        <f t="shared" si="0"/>
        <v>945.12577987902034</v>
      </c>
      <c r="C7" s="19">
        <v>25</v>
      </c>
      <c r="D7" s="71">
        <f t="shared" si="1"/>
        <v>50</v>
      </c>
      <c r="E7" s="12">
        <v>0</v>
      </c>
      <c r="F7" s="14">
        <v>7.19</v>
      </c>
      <c r="G7" s="11">
        <f t="shared" ref="G7:G12" si="30">IF(E7="DQ",99999,((E7*60)+F7))</f>
        <v>7.19</v>
      </c>
      <c r="H7" s="66">
        <f t="shared" si="2"/>
        <v>100</v>
      </c>
      <c r="I7" s="4" t="str">
        <f t="shared" si="3"/>
        <v>DAC W1</v>
      </c>
      <c r="J7" s="12">
        <v>0</v>
      </c>
      <c r="K7" s="14">
        <v>23.34</v>
      </c>
      <c r="L7" s="43">
        <v>50</v>
      </c>
      <c r="M7" s="11">
        <f t="shared" si="26"/>
        <v>23.34</v>
      </c>
      <c r="N7" s="11">
        <f t="shared" si="27"/>
        <v>8.5237223164039921</v>
      </c>
      <c r="O7" s="68">
        <f t="shared" si="4"/>
        <v>86.953727506426759</v>
      </c>
      <c r="P7" s="12">
        <v>0</v>
      </c>
      <c r="Q7" s="14">
        <v>51.85</v>
      </c>
      <c r="R7" s="11">
        <f t="shared" si="15"/>
        <v>51.85</v>
      </c>
      <c r="S7" s="13">
        <f t="shared" si="16"/>
        <v>65.805207328833177</v>
      </c>
      <c r="T7" s="12">
        <v>0</v>
      </c>
      <c r="U7" s="14">
        <v>18.88</v>
      </c>
      <c r="V7" s="49">
        <f t="shared" si="28"/>
        <v>18.88</v>
      </c>
      <c r="W7" s="13">
        <f t="shared" si="5"/>
        <v>52.330508474576277</v>
      </c>
      <c r="X7" s="12" t="s">
        <v>57</v>
      </c>
      <c r="Y7" s="14">
        <v>0</v>
      </c>
      <c r="Z7" s="11">
        <f>IF(X7="DQ",99999,(X7*60)+Y7)</f>
        <v>99999</v>
      </c>
      <c r="AA7" s="13">
        <f t="shared" si="6"/>
        <v>0</v>
      </c>
      <c r="AB7" s="12">
        <v>0</v>
      </c>
      <c r="AC7" s="14">
        <v>36.090000000000003</v>
      </c>
      <c r="AD7" s="11">
        <f t="shared" si="17"/>
        <v>36.090000000000003</v>
      </c>
      <c r="AE7" s="68">
        <f t="shared" si="7"/>
        <v>65.613743419229692</v>
      </c>
      <c r="AF7" s="12">
        <v>1</v>
      </c>
      <c r="AG7" s="14">
        <v>55.75</v>
      </c>
      <c r="AH7" s="11">
        <f t="shared" si="18"/>
        <v>115.75</v>
      </c>
      <c r="AI7" s="68">
        <f t="shared" si="8"/>
        <v>93.2267818574514</v>
      </c>
      <c r="AJ7" s="12">
        <v>1</v>
      </c>
      <c r="AK7" s="14">
        <v>11.09</v>
      </c>
      <c r="AL7" s="11">
        <f t="shared" si="19"/>
        <v>71.09</v>
      </c>
      <c r="AM7" s="65">
        <f t="shared" si="9"/>
        <v>100</v>
      </c>
      <c r="AN7" s="12">
        <v>3</v>
      </c>
      <c r="AO7" s="14">
        <v>24.21</v>
      </c>
      <c r="AP7" s="11">
        <f t="shared" si="20"/>
        <v>204.21</v>
      </c>
      <c r="AQ7" s="68">
        <f t="shared" si="10"/>
        <v>95.627050585181919</v>
      </c>
      <c r="AR7" s="12">
        <v>1</v>
      </c>
      <c r="AS7" s="14">
        <v>37.19</v>
      </c>
      <c r="AT7" s="11">
        <f t="shared" si="21"/>
        <v>97.19</v>
      </c>
      <c r="AU7" s="68">
        <f t="shared" si="11"/>
        <v>67.270295297870149</v>
      </c>
      <c r="AV7" s="12">
        <v>0</v>
      </c>
      <c r="AW7" s="14">
        <v>49.88</v>
      </c>
      <c r="AX7" s="11">
        <f t="shared" si="22"/>
        <v>49.88</v>
      </c>
      <c r="AY7" s="13">
        <f t="shared" si="12"/>
        <v>81.475541299117879</v>
      </c>
      <c r="AZ7" s="12">
        <v>1</v>
      </c>
      <c r="BA7" s="14">
        <v>9.9700000000000006</v>
      </c>
      <c r="BB7" s="11">
        <f t="shared" si="23"/>
        <v>69.97</v>
      </c>
      <c r="BC7" s="71">
        <f t="shared" si="13"/>
        <v>86.822924110333005</v>
      </c>
      <c r="BD7" s="12" t="s">
        <v>57</v>
      </c>
      <c r="BE7" s="14">
        <v>0</v>
      </c>
      <c r="BF7" s="14">
        <v>20</v>
      </c>
      <c r="BG7" s="11">
        <f t="shared" si="24"/>
        <v>99999</v>
      </c>
      <c r="BH7" s="11">
        <f t="shared" si="14"/>
        <v>3.1831306931448387E-4</v>
      </c>
      <c r="BI7" s="40">
        <f t="shared" si="25"/>
        <v>0</v>
      </c>
    </row>
    <row r="8" spans="1:61">
      <c r="A8" s="9" t="s">
        <v>28</v>
      </c>
      <c r="B8" s="16">
        <f t="shared" si="0"/>
        <v>1025.9200850196944</v>
      </c>
      <c r="C8" s="19">
        <v>20</v>
      </c>
      <c r="D8" s="13">
        <f t="shared" si="1"/>
        <v>40</v>
      </c>
      <c r="E8" s="12">
        <v>0</v>
      </c>
      <c r="F8" s="14">
        <v>12.15</v>
      </c>
      <c r="G8" s="11">
        <f t="shared" si="30"/>
        <v>12.15</v>
      </c>
      <c r="H8" s="4">
        <f t="shared" si="2"/>
        <v>59.176954732510289</v>
      </c>
      <c r="I8" s="4" t="str">
        <f t="shared" si="3"/>
        <v>DAC W2</v>
      </c>
      <c r="J8" s="12">
        <v>0</v>
      </c>
      <c r="K8" s="14">
        <v>20.295000000000002</v>
      </c>
      <c r="L8" s="43">
        <v>50</v>
      </c>
      <c r="M8" s="11">
        <f t="shared" si="26"/>
        <v>20.295000000000002</v>
      </c>
      <c r="N8" s="11">
        <f t="shared" si="27"/>
        <v>9.8025956572983066</v>
      </c>
      <c r="O8" s="65">
        <f t="shared" si="4"/>
        <v>100</v>
      </c>
      <c r="P8" s="12">
        <v>0</v>
      </c>
      <c r="Q8" s="14">
        <v>57.9</v>
      </c>
      <c r="R8" s="11">
        <f t="shared" si="15"/>
        <v>57.9</v>
      </c>
      <c r="S8" s="13">
        <f t="shared" si="16"/>
        <v>58.92918825561312</v>
      </c>
      <c r="T8" s="12">
        <v>0</v>
      </c>
      <c r="U8" s="14">
        <v>10.89</v>
      </c>
      <c r="V8" s="49">
        <f t="shared" si="28"/>
        <v>10.89</v>
      </c>
      <c r="W8" s="68">
        <f t="shared" si="5"/>
        <v>90.725436179981628</v>
      </c>
      <c r="X8" s="12">
        <v>4</v>
      </c>
      <c r="Y8" s="14">
        <v>44.5</v>
      </c>
      <c r="Z8" s="11">
        <f t="shared" si="29"/>
        <v>284.5</v>
      </c>
      <c r="AA8" s="65">
        <f t="shared" si="6"/>
        <v>100</v>
      </c>
      <c r="AB8" s="12">
        <v>0</v>
      </c>
      <c r="AC8" s="14">
        <v>23.68</v>
      </c>
      <c r="AD8" s="11">
        <f t="shared" si="17"/>
        <v>23.68</v>
      </c>
      <c r="AE8" s="65">
        <f t="shared" si="7"/>
        <v>100</v>
      </c>
      <c r="AF8" s="12">
        <v>3</v>
      </c>
      <c r="AG8" s="14">
        <v>43.43</v>
      </c>
      <c r="AH8" s="11">
        <f t="shared" si="18"/>
        <v>223.43</v>
      </c>
      <c r="AI8" s="13">
        <f t="shared" si="8"/>
        <v>48.29700577362037</v>
      </c>
      <c r="AJ8" s="12">
        <v>2</v>
      </c>
      <c r="AK8" s="14">
        <v>0.35</v>
      </c>
      <c r="AL8" s="11">
        <f>IF(AJ8="DQ",99999,(AJ8*60)+AK8)</f>
        <v>120.35</v>
      </c>
      <c r="AM8" s="13">
        <f t="shared" si="9"/>
        <v>59.069380972164531</v>
      </c>
      <c r="AN8" s="12">
        <v>3</v>
      </c>
      <c r="AO8" s="14">
        <v>15.28</v>
      </c>
      <c r="AP8" s="11">
        <f t="shared" si="20"/>
        <v>195.28</v>
      </c>
      <c r="AQ8" s="65">
        <f t="shared" si="10"/>
        <v>100</v>
      </c>
      <c r="AR8" s="12">
        <v>3</v>
      </c>
      <c r="AS8" s="14">
        <v>5.34</v>
      </c>
      <c r="AT8" s="11">
        <f t="shared" si="21"/>
        <v>185.34</v>
      </c>
      <c r="AU8" s="13">
        <f t="shared" si="11"/>
        <v>35.275709506852273</v>
      </c>
      <c r="AV8" s="12">
        <v>0</v>
      </c>
      <c r="AW8" s="14">
        <v>47.22</v>
      </c>
      <c r="AX8" s="11">
        <f t="shared" si="22"/>
        <v>47.22</v>
      </c>
      <c r="AY8" s="71">
        <f t="shared" si="12"/>
        <v>86.065226598898775</v>
      </c>
      <c r="AZ8" s="12">
        <v>1</v>
      </c>
      <c r="BA8" s="14">
        <v>34.53</v>
      </c>
      <c r="BB8" s="11">
        <f t="shared" si="23"/>
        <v>94.53</v>
      </c>
      <c r="BC8" s="13">
        <f t="shared" si="13"/>
        <v>64.265312599174862</v>
      </c>
      <c r="BD8" s="12">
        <v>1</v>
      </c>
      <c r="BE8" s="14">
        <v>12.84</v>
      </c>
      <c r="BF8" s="14">
        <v>20</v>
      </c>
      <c r="BG8" s="11">
        <f t="shared" si="24"/>
        <v>72.84</v>
      </c>
      <c r="BH8" s="11">
        <f t="shared" si="14"/>
        <v>0.43699874544726897</v>
      </c>
      <c r="BI8" s="40">
        <f t="shared" si="25"/>
        <v>84.115870400878634</v>
      </c>
    </row>
    <row r="9" spans="1:61">
      <c r="A9" s="9" t="s">
        <v>29</v>
      </c>
      <c r="B9" s="16">
        <f t="shared" si="0"/>
        <v>825.66847134189959</v>
      </c>
      <c r="C9" s="19">
        <v>10</v>
      </c>
      <c r="D9" s="13">
        <f t="shared" si="1"/>
        <v>20</v>
      </c>
      <c r="E9" s="12">
        <v>0</v>
      </c>
      <c r="F9" s="14">
        <v>8.8800000000000008</v>
      </c>
      <c r="G9" s="11">
        <f t="shared" si="30"/>
        <v>8.8800000000000008</v>
      </c>
      <c r="H9" s="73">
        <f t="shared" si="2"/>
        <v>80.968468468468473</v>
      </c>
      <c r="I9" s="4" t="str">
        <f t="shared" si="3"/>
        <v>MAC W1</v>
      </c>
      <c r="J9" s="12">
        <v>0</v>
      </c>
      <c r="K9" s="14">
        <v>28.18</v>
      </c>
      <c r="L9" s="43">
        <v>50</v>
      </c>
      <c r="M9" s="11">
        <f t="shared" si="26"/>
        <v>28.18</v>
      </c>
      <c r="N9" s="11">
        <f t="shared" si="27"/>
        <v>7.0597472982565348</v>
      </c>
      <c r="O9" s="71">
        <f t="shared" si="4"/>
        <v>72.019162526614622</v>
      </c>
      <c r="P9" s="12">
        <v>0</v>
      </c>
      <c r="Q9" s="14">
        <v>48.56</v>
      </c>
      <c r="R9" s="11">
        <f t="shared" si="15"/>
        <v>48.56</v>
      </c>
      <c r="S9" s="68">
        <f t="shared" si="16"/>
        <v>70.263591433278407</v>
      </c>
      <c r="T9" s="12" t="s">
        <v>57</v>
      </c>
      <c r="U9" s="14">
        <v>0</v>
      </c>
      <c r="V9" s="49">
        <f>IF(T9="DQ",99999,(T9*60)+U9)</f>
        <v>99999</v>
      </c>
      <c r="W9" s="13">
        <f t="shared" si="5"/>
        <v>0</v>
      </c>
      <c r="X9" s="12" t="s">
        <v>57</v>
      </c>
      <c r="Y9" s="14">
        <v>0</v>
      </c>
      <c r="Z9" s="11">
        <f t="shared" si="29"/>
        <v>99999</v>
      </c>
      <c r="AA9" s="13">
        <f t="shared" si="6"/>
        <v>0</v>
      </c>
      <c r="AB9" s="12">
        <v>1</v>
      </c>
      <c r="AC9" s="14">
        <v>6.69</v>
      </c>
      <c r="AD9" s="11">
        <f t="shared" si="17"/>
        <v>66.69</v>
      </c>
      <c r="AE9" s="13">
        <f t="shared" si="7"/>
        <v>35.507572349677616</v>
      </c>
      <c r="AF9" s="12">
        <v>1</v>
      </c>
      <c r="AG9" s="14">
        <v>47.91</v>
      </c>
      <c r="AH9" s="11">
        <f t="shared" si="18"/>
        <v>107.91</v>
      </c>
      <c r="AI9" s="65">
        <f t="shared" si="8"/>
        <v>100</v>
      </c>
      <c r="AJ9" s="12">
        <v>1</v>
      </c>
      <c r="AK9" s="14">
        <v>51.41</v>
      </c>
      <c r="AL9" s="11">
        <f t="shared" si="19"/>
        <v>111.41</v>
      </c>
      <c r="AM9" s="68">
        <f t="shared" si="9"/>
        <v>63.809352840858089</v>
      </c>
      <c r="AN9" s="12">
        <v>5</v>
      </c>
      <c r="AO9" s="14">
        <v>42.22</v>
      </c>
      <c r="AP9" s="11">
        <f t="shared" si="20"/>
        <v>342.22</v>
      </c>
      <c r="AQ9" s="13">
        <f t="shared" si="10"/>
        <v>57.062708199403886</v>
      </c>
      <c r="AR9" s="12">
        <v>1</v>
      </c>
      <c r="AS9" s="14">
        <v>58.69</v>
      </c>
      <c r="AT9" s="11">
        <f t="shared" si="21"/>
        <v>118.69</v>
      </c>
      <c r="AU9" s="13">
        <f t="shared" si="11"/>
        <v>55.084674361782795</v>
      </c>
      <c r="AV9" s="12">
        <v>0</v>
      </c>
      <c r="AW9" s="14">
        <v>42.69</v>
      </c>
      <c r="AX9" s="11">
        <f t="shared" si="22"/>
        <v>42.69</v>
      </c>
      <c r="AY9" s="68">
        <f t="shared" si="12"/>
        <v>95.197938627313192</v>
      </c>
      <c r="AZ9" s="12">
        <v>1</v>
      </c>
      <c r="BA9" s="14">
        <v>14.23</v>
      </c>
      <c r="BB9" s="11">
        <f t="shared" si="23"/>
        <v>74.23</v>
      </c>
      <c r="BC9" s="13">
        <f t="shared" si="13"/>
        <v>81.840226323588837</v>
      </c>
      <c r="BD9" s="12">
        <v>1</v>
      </c>
      <c r="BE9" s="14">
        <v>5.24</v>
      </c>
      <c r="BF9" s="14">
        <v>20</v>
      </c>
      <c r="BG9" s="11">
        <f t="shared" si="24"/>
        <v>65.239999999999995</v>
      </c>
      <c r="BH9" s="11">
        <f t="shared" si="14"/>
        <v>0.48790601806221762</v>
      </c>
      <c r="BI9" s="70">
        <f>IF(BD9="DQ",0,(BH9/BH$13)*100)</f>
        <v>93.914776210913558</v>
      </c>
    </row>
    <row r="10" spans="1:61">
      <c r="A10" s="9" t="s">
        <v>30</v>
      </c>
      <c r="B10" s="16">
        <f t="shared" si="0"/>
        <v>740.66358987288811</v>
      </c>
      <c r="C10" s="19">
        <v>30</v>
      </c>
      <c r="D10" s="68">
        <f t="shared" si="1"/>
        <v>60</v>
      </c>
      <c r="E10" s="12">
        <v>0</v>
      </c>
      <c r="F10" s="14">
        <v>14.34</v>
      </c>
      <c r="G10" s="11">
        <f t="shared" si="30"/>
        <v>14.34</v>
      </c>
      <c r="H10" s="4">
        <f t="shared" si="2"/>
        <v>50.139470013947005</v>
      </c>
      <c r="I10" s="4" t="str">
        <f t="shared" si="3"/>
        <v>MAC W2</v>
      </c>
      <c r="J10" s="12">
        <v>1</v>
      </c>
      <c r="K10" s="14">
        <v>0.38</v>
      </c>
      <c r="L10" s="43">
        <v>50</v>
      </c>
      <c r="M10" s="11">
        <f t="shared" si="26"/>
        <v>60.38</v>
      </c>
      <c r="N10" s="11">
        <f t="shared" si="27"/>
        <v>3.2948605310511616</v>
      </c>
      <c r="O10" s="13">
        <f t="shared" si="4"/>
        <v>33.612123219609138</v>
      </c>
      <c r="P10" s="12">
        <v>1</v>
      </c>
      <c r="Q10" s="14">
        <v>9.3800000000000008</v>
      </c>
      <c r="R10" s="11">
        <f t="shared" si="15"/>
        <v>69.38</v>
      </c>
      <c r="S10" s="13">
        <f t="shared" si="16"/>
        <v>49.178437590083597</v>
      </c>
      <c r="T10" s="12">
        <v>0</v>
      </c>
      <c r="U10" s="14">
        <v>17.93</v>
      </c>
      <c r="V10" s="49">
        <f t="shared" si="28"/>
        <v>17.93</v>
      </c>
      <c r="W10" s="13">
        <f t="shared" si="5"/>
        <v>55.103179029559399</v>
      </c>
      <c r="X10" s="12">
        <v>6</v>
      </c>
      <c r="Y10" s="14">
        <v>45.07</v>
      </c>
      <c r="Z10" s="11">
        <f t="shared" si="29"/>
        <v>405.07</v>
      </c>
      <c r="AA10" s="68">
        <f t="shared" si="6"/>
        <v>70.234774236551715</v>
      </c>
      <c r="AB10" s="12">
        <v>2</v>
      </c>
      <c r="AC10" s="14">
        <v>24.52</v>
      </c>
      <c r="AD10" s="11">
        <f t="shared" si="17"/>
        <v>144.52000000000001</v>
      </c>
      <c r="AE10" s="13">
        <f t="shared" si="7"/>
        <v>16.385275394409078</v>
      </c>
      <c r="AF10" s="12">
        <v>2</v>
      </c>
      <c r="AG10" s="14">
        <v>22.63</v>
      </c>
      <c r="AH10" s="11">
        <f t="shared" si="18"/>
        <v>142.63</v>
      </c>
      <c r="AI10" s="13">
        <f t="shared" si="8"/>
        <v>75.657295099207744</v>
      </c>
      <c r="AJ10" s="12">
        <v>2</v>
      </c>
      <c r="AK10" s="14">
        <v>44.56</v>
      </c>
      <c r="AL10" s="11">
        <f t="shared" si="19"/>
        <v>164.56</v>
      </c>
      <c r="AM10" s="13">
        <f t="shared" si="9"/>
        <v>43.200048614487116</v>
      </c>
      <c r="AN10" s="12">
        <v>6</v>
      </c>
      <c r="AO10" s="14">
        <v>47.75</v>
      </c>
      <c r="AP10" s="11">
        <f t="shared" si="20"/>
        <v>407.75</v>
      </c>
      <c r="AQ10" s="13">
        <f t="shared" si="10"/>
        <v>47.892090741876146</v>
      </c>
      <c r="AR10" s="12">
        <v>3</v>
      </c>
      <c r="AS10" s="14">
        <v>53.28</v>
      </c>
      <c r="AT10" s="11">
        <f t="shared" si="21"/>
        <v>233.28</v>
      </c>
      <c r="AU10" s="13">
        <f t="shared" si="11"/>
        <v>28.026406035665293</v>
      </c>
      <c r="AV10" s="12">
        <v>0</v>
      </c>
      <c r="AW10" s="14">
        <v>40.64</v>
      </c>
      <c r="AX10" s="11">
        <f t="shared" si="22"/>
        <v>40.64</v>
      </c>
      <c r="AY10" s="65">
        <f t="shared" si="12"/>
        <v>100</v>
      </c>
      <c r="AZ10" s="12">
        <v>1</v>
      </c>
      <c r="BA10" s="14">
        <v>29.07</v>
      </c>
      <c r="BB10" s="11">
        <f t="shared" si="23"/>
        <v>89.07</v>
      </c>
      <c r="BC10" s="13">
        <f t="shared" si="13"/>
        <v>68.204782755136421</v>
      </c>
      <c r="BD10" s="12">
        <v>2</v>
      </c>
      <c r="BE10" s="14">
        <v>22.39</v>
      </c>
      <c r="BF10" s="14">
        <v>20</v>
      </c>
      <c r="BG10" s="49">
        <f t="shared" si="24"/>
        <v>142.38999999999999</v>
      </c>
      <c r="BH10" s="11">
        <f t="shared" si="14"/>
        <v>0.22354792203370374</v>
      </c>
      <c r="BI10" s="40">
        <f t="shared" si="25"/>
        <v>43.029707142355505</v>
      </c>
    </row>
    <row r="11" spans="1:61">
      <c r="A11" s="9" t="s">
        <v>31</v>
      </c>
      <c r="B11" s="16">
        <f t="shared" si="0"/>
        <v>402.50656815319564</v>
      </c>
      <c r="C11" s="19">
        <v>25</v>
      </c>
      <c r="D11" s="71">
        <f t="shared" si="1"/>
        <v>50</v>
      </c>
      <c r="E11" s="12">
        <v>0</v>
      </c>
      <c r="F11" s="14">
        <v>20</v>
      </c>
      <c r="G11" s="11">
        <f t="shared" si="30"/>
        <v>20</v>
      </c>
      <c r="H11" s="4">
        <f t="shared" si="2"/>
        <v>35.950000000000003</v>
      </c>
      <c r="I11" s="4" t="str">
        <f t="shared" si="3"/>
        <v>MCFT W1</v>
      </c>
      <c r="J11" s="12">
        <v>0</v>
      </c>
      <c r="K11" s="14">
        <v>53.09</v>
      </c>
      <c r="L11" s="43">
        <v>50</v>
      </c>
      <c r="M11" s="11">
        <f t="shared" si="26"/>
        <v>53.09</v>
      </c>
      <c r="N11" s="11">
        <f t="shared" si="27"/>
        <v>3.747290993875855</v>
      </c>
      <c r="O11" s="13">
        <f t="shared" si="4"/>
        <v>38.227538142776417</v>
      </c>
      <c r="P11" s="12">
        <v>1</v>
      </c>
      <c r="Q11" s="14">
        <v>28.81</v>
      </c>
      <c r="R11" s="11">
        <f t="shared" si="15"/>
        <v>88.81</v>
      </c>
      <c r="S11" s="13">
        <f t="shared" si="16"/>
        <v>38.419096948541828</v>
      </c>
      <c r="T11" s="12" t="s">
        <v>57</v>
      </c>
      <c r="U11" s="14">
        <v>0</v>
      </c>
      <c r="V11" s="49">
        <f t="shared" si="28"/>
        <v>99999</v>
      </c>
      <c r="W11" s="13">
        <f t="shared" si="5"/>
        <v>0</v>
      </c>
      <c r="X11" s="12" t="s">
        <v>57</v>
      </c>
      <c r="Y11" s="14">
        <v>0</v>
      </c>
      <c r="Z11" s="11">
        <f t="shared" si="29"/>
        <v>99999</v>
      </c>
      <c r="AA11" s="13">
        <f t="shared" si="6"/>
        <v>0</v>
      </c>
      <c r="AB11" s="12">
        <v>2</v>
      </c>
      <c r="AC11" s="14">
        <v>39.29</v>
      </c>
      <c r="AD11" s="11">
        <f t="shared" si="17"/>
        <v>159.29</v>
      </c>
      <c r="AE11" s="13">
        <f t="shared" si="7"/>
        <v>14.865967731809906</v>
      </c>
      <c r="AF11" s="12">
        <v>3</v>
      </c>
      <c r="AG11" s="14">
        <v>1.31</v>
      </c>
      <c r="AH11" s="11">
        <f>IF(AF11="DQ",99999,(AF11*60)+AG11)</f>
        <v>181.31</v>
      </c>
      <c r="AI11" s="13">
        <f t="shared" si="8"/>
        <v>59.51684959461695</v>
      </c>
      <c r="AJ11" s="12" t="s">
        <v>57</v>
      </c>
      <c r="AK11" s="14">
        <v>0</v>
      </c>
      <c r="AL11" s="11">
        <f t="shared" si="19"/>
        <v>99999</v>
      </c>
      <c r="AM11" s="13">
        <f t="shared" si="9"/>
        <v>0</v>
      </c>
      <c r="AN11" s="12" t="s">
        <v>57</v>
      </c>
      <c r="AO11" s="14">
        <v>0</v>
      </c>
      <c r="AP11" s="11">
        <f t="shared" si="20"/>
        <v>99999</v>
      </c>
      <c r="AQ11" s="13">
        <f t="shared" si="10"/>
        <v>0</v>
      </c>
      <c r="AR11" s="12">
        <v>1</v>
      </c>
      <c r="AS11" s="14">
        <v>37.869999999999997</v>
      </c>
      <c r="AT11" s="11">
        <f t="shared" si="21"/>
        <v>97.87</v>
      </c>
      <c r="AU11" s="71">
        <f t="shared" si="11"/>
        <v>66.802901808521497</v>
      </c>
      <c r="AV11" s="12">
        <v>1</v>
      </c>
      <c r="AW11" s="14">
        <v>23.5</v>
      </c>
      <c r="AX11" s="11">
        <f t="shared" si="22"/>
        <v>83.5</v>
      </c>
      <c r="AY11" s="13">
        <f t="shared" si="12"/>
        <v>48.67065868263473</v>
      </c>
      <c r="AZ11" s="12">
        <v>2</v>
      </c>
      <c r="BA11" s="14">
        <v>1.37</v>
      </c>
      <c r="BB11" s="11">
        <f t="shared" si="23"/>
        <v>121.37</v>
      </c>
      <c r="BC11" s="13">
        <f t="shared" si="13"/>
        <v>50.053555244294301</v>
      </c>
      <c r="BD11" s="12" t="s">
        <v>57</v>
      </c>
      <c r="BE11" s="14">
        <v>0</v>
      </c>
      <c r="BF11" s="14">
        <v>20</v>
      </c>
      <c r="BG11" s="11">
        <f>IF(BD11="DQ",99999,(BD11*60)+BE11)</f>
        <v>99999</v>
      </c>
      <c r="BH11" s="11">
        <f t="shared" si="14"/>
        <v>3.1831306931448387E-4</v>
      </c>
      <c r="BI11" s="40">
        <f t="shared" si="25"/>
        <v>0</v>
      </c>
    </row>
    <row r="12" spans="1:61">
      <c r="A12" s="9" t="s">
        <v>32</v>
      </c>
      <c r="B12" s="16">
        <f t="shared" si="0"/>
        <v>598.34620418321447</v>
      </c>
      <c r="C12" s="19">
        <v>50</v>
      </c>
      <c r="D12" s="65">
        <f t="shared" si="1"/>
        <v>100</v>
      </c>
      <c r="E12" s="12">
        <v>0</v>
      </c>
      <c r="F12" s="14">
        <v>19.600000000000001</v>
      </c>
      <c r="G12" s="11">
        <f t="shared" si="30"/>
        <v>19.600000000000001</v>
      </c>
      <c r="H12" s="4">
        <f t="shared" si="2"/>
        <v>36.683673469387756</v>
      </c>
      <c r="I12" s="4" t="str">
        <f t="shared" si="3"/>
        <v>Colby W1</v>
      </c>
      <c r="J12" s="12">
        <v>1</v>
      </c>
      <c r="K12" s="14">
        <v>27.42</v>
      </c>
      <c r="L12" s="43">
        <v>50</v>
      </c>
      <c r="M12" s="11">
        <f t="shared" si="26"/>
        <v>87.42</v>
      </c>
      <c r="N12" s="11">
        <f>((((L12/PI())/2)^2)*PI())/M12</f>
        <v>2.2757227049287252</v>
      </c>
      <c r="O12" s="13">
        <f t="shared" si="4"/>
        <v>23.215511324639674</v>
      </c>
      <c r="P12" s="12">
        <v>1</v>
      </c>
      <c r="Q12" s="14">
        <v>42.88</v>
      </c>
      <c r="R12" s="11">
        <f t="shared" si="15"/>
        <v>102.88</v>
      </c>
      <c r="S12" s="13">
        <f t="shared" si="16"/>
        <v>33.164852255054434</v>
      </c>
      <c r="T12" s="12">
        <v>0</v>
      </c>
      <c r="U12" s="14">
        <v>13.53</v>
      </c>
      <c r="V12" s="49">
        <f t="shared" si="28"/>
        <v>13.53</v>
      </c>
      <c r="W12" s="71">
        <f t="shared" si="5"/>
        <v>73.022912047302299</v>
      </c>
      <c r="X12" s="12" t="s">
        <v>57</v>
      </c>
      <c r="Y12" s="14">
        <v>0</v>
      </c>
      <c r="Z12" s="11">
        <f t="shared" si="29"/>
        <v>99999</v>
      </c>
      <c r="AA12" s="13">
        <f t="shared" si="6"/>
        <v>0</v>
      </c>
      <c r="AB12" s="12">
        <v>1</v>
      </c>
      <c r="AC12" s="14">
        <v>13.34</v>
      </c>
      <c r="AD12" s="11">
        <f t="shared" si="17"/>
        <v>73.34</v>
      </c>
      <c r="AE12" s="13">
        <f t="shared" si="7"/>
        <v>32.287973820561767</v>
      </c>
      <c r="AF12" s="12">
        <v>3</v>
      </c>
      <c r="AG12" s="14">
        <v>17.78</v>
      </c>
      <c r="AH12" s="11">
        <f t="shared" si="18"/>
        <v>197.78</v>
      </c>
      <c r="AI12" s="13">
        <f>IF(AF12="DQ",0,(AH$13/AH12)*100)</f>
        <v>54.560622914349274</v>
      </c>
      <c r="AJ12" s="12">
        <v>3</v>
      </c>
      <c r="AK12" s="14">
        <v>32.69</v>
      </c>
      <c r="AL12" s="11">
        <f t="shared" si="19"/>
        <v>212.69</v>
      </c>
      <c r="AM12" s="13">
        <f t="shared" si="9"/>
        <v>33.424232450985002</v>
      </c>
      <c r="AN12" s="12" t="s">
        <v>57</v>
      </c>
      <c r="AO12" s="14">
        <v>0</v>
      </c>
      <c r="AP12" s="11">
        <f t="shared" si="20"/>
        <v>99999</v>
      </c>
      <c r="AQ12" s="13">
        <f t="shared" si="10"/>
        <v>0</v>
      </c>
      <c r="AR12" s="12">
        <v>3</v>
      </c>
      <c r="AS12" s="14">
        <v>56.9</v>
      </c>
      <c r="AT12" s="11">
        <f t="shared" si="21"/>
        <v>236.9</v>
      </c>
      <c r="AU12" s="13">
        <f t="shared" si="11"/>
        <v>27.598142676234694</v>
      </c>
      <c r="AV12" s="12">
        <v>1</v>
      </c>
      <c r="AW12" s="14">
        <v>19.66</v>
      </c>
      <c r="AX12" s="11">
        <f t="shared" si="22"/>
        <v>79.66</v>
      </c>
      <c r="AY12" s="13">
        <f t="shared" si="12"/>
        <v>51.016821491338192</v>
      </c>
      <c r="AZ12" s="12">
        <v>2</v>
      </c>
      <c r="BA12" s="14">
        <v>4.57</v>
      </c>
      <c r="BB12" s="11">
        <f t="shared" si="23"/>
        <v>124.57</v>
      </c>
      <c r="BC12" s="13">
        <f t="shared" si="13"/>
        <v>48.767761098177736</v>
      </c>
      <c r="BD12" s="12">
        <v>1</v>
      </c>
      <c r="BE12" s="14">
        <v>12.42</v>
      </c>
      <c r="BF12" s="14">
        <v>20</v>
      </c>
      <c r="BG12" s="11">
        <f t="shared" si="24"/>
        <v>72.42</v>
      </c>
      <c r="BH12" s="11">
        <f t="shared" si="14"/>
        <v>0.43953312093867819</v>
      </c>
      <c r="BI12" s="72">
        <f>IF(BD12="DQ",0,(BH12/BH$13)*100)</f>
        <v>84.603700635183657</v>
      </c>
    </row>
    <row r="13" spans="1:61" ht="15.75" thickBot="1">
      <c r="A13" s="22" t="s">
        <v>33</v>
      </c>
      <c r="B13" s="23"/>
      <c r="C13" s="36">
        <f>MAX(C4:C12)</f>
        <v>50</v>
      </c>
      <c r="D13" s="37"/>
      <c r="E13" s="47"/>
      <c r="F13" s="23"/>
      <c r="G13" s="23">
        <f>MIN(G4:G12)</f>
        <v>7.19</v>
      </c>
      <c r="H13" s="48"/>
      <c r="I13" s="23"/>
      <c r="J13" s="25"/>
      <c r="K13" s="25"/>
      <c r="L13" s="25"/>
      <c r="M13" s="23">
        <f>MIN(M4:M12)</f>
        <v>20.295000000000002</v>
      </c>
      <c r="N13" s="23">
        <f>MAX(N4:N12)</f>
        <v>9.8025956572983066</v>
      </c>
      <c r="O13" s="24"/>
      <c r="P13" s="25"/>
      <c r="Q13" s="25"/>
      <c r="R13" s="23">
        <f>MIN(R4:R12)</f>
        <v>34.119999999999997</v>
      </c>
      <c r="S13" s="25"/>
      <c r="T13" s="25"/>
      <c r="U13" s="25"/>
      <c r="V13" s="23">
        <f>MIN(V4:V12)</f>
        <v>9.8800000000000008</v>
      </c>
      <c r="W13" s="24"/>
      <c r="X13" s="45"/>
      <c r="Y13" s="25"/>
      <c r="Z13" s="23">
        <f>MIN(Z4:Z12)</f>
        <v>284.5</v>
      </c>
      <c r="AA13" s="25"/>
      <c r="AB13" s="25"/>
      <c r="AC13" s="25"/>
      <c r="AD13" s="23">
        <f>MIN(AD4:AD12)</f>
        <v>23.68</v>
      </c>
      <c r="AE13" s="44"/>
      <c r="AF13" s="25"/>
      <c r="AG13" s="25"/>
      <c r="AH13" s="23">
        <f>MIN(AH4:AH12)</f>
        <v>107.91</v>
      </c>
      <c r="AI13" s="25"/>
      <c r="AJ13" s="25"/>
      <c r="AK13" s="25"/>
      <c r="AL13" s="23">
        <f>MIN(AL4:AL12)</f>
        <v>71.09</v>
      </c>
      <c r="AM13" s="25"/>
      <c r="AN13" s="25"/>
      <c r="AO13" s="25"/>
      <c r="AP13" s="23">
        <f>MIN(AP4:AP12)</f>
        <v>195.28</v>
      </c>
      <c r="AQ13" s="25"/>
      <c r="AR13" s="25"/>
      <c r="AS13" s="25"/>
      <c r="AT13" s="23">
        <f>MIN(AT4:AT12)</f>
        <v>65.38</v>
      </c>
      <c r="AU13" s="24"/>
      <c r="AV13" s="25"/>
      <c r="AW13" s="25"/>
      <c r="AX13" s="23">
        <f>MIN(AX4:AX12)</f>
        <v>40.64</v>
      </c>
      <c r="AY13" s="25"/>
      <c r="AZ13" s="25"/>
      <c r="BA13" s="25"/>
      <c r="BB13" s="23">
        <f>MIN(BB4:BB12)</f>
        <v>60.75</v>
      </c>
      <c r="BC13" s="37"/>
      <c r="BD13" s="25"/>
      <c r="BE13" s="25"/>
      <c r="BF13" s="25"/>
      <c r="BG13" s="23">
        <f>MIN(BG4:BG12)</f>
        <v>61.27</v>
      </c>
      <c r="BH13" s="23">
        <f>MAX(BH4:BH12)</f>
        <v>0.51951997092180635</v>
      </c>
      <c r="BI13" s="42"/>
    </row>
    <row r="14" spans="1:61" ht="15.6" customHeight="1">
      <c r="AB14" s="64"/>
      <c r="BF14" s="63"/>
    </row>
    <row r="15" spans="1:61" ht="15.6" customHeight="1">
      <c r="D15" t="s">
        <v>34</v>
      </c>
      <c r="BF15" s="63"/>
    </row>
    <row r="16" spans="1:61" ht="17.25" customHeight="1" thickBot="1">
      <c r="A16" s="27" t="s">
        <v>35</v>
      </c>
      <c r="B16" s="27"/>
      <c r="AF16" t="s">
        <v>1</v>
      </c>
      <c r="AJ16" t="s">
        <v>2</v>
      </c>
    </row>
    <row r="17" spans="1:61">
      <c r="A17" s="81" t="s">
        <v>3</v>
      </c>
      <c r="B17" s="83" t="s">
        <v>4</v>
      </c>
      <c r="C17" s="85" t="s">
        <v>5</v>
      </c>
      <c r="D17" s="80"/>
      <c r="E17" s="74" t="s">
        <v>6</v>
      </c>
      <c r="F17" s="75"/>
      <c r="G17" s="75"/>
      <c r="H17" s="80"/>
      <c r="I17" s="17"/>
      <c r="J17" s="74" t="s">
        <v>7</v>
      </c>
      <c r="K17" s="75"/>
      <c r="L17" s="75"/>
      <c r="M17" s="75"/>
      <c r="N17" s="75"/>
      <c r="O17" s="80"/>
      <c r="P17" s="74" t="s">
        <v>8</v>
      </c>
      <c r="Q17" s="75"/>
      <c r="R17" s="75"/>
      <c r="S17" s="80"/>
      <c r="T17" s="74" t="s">
        <v>9</v>
      </c>
      <c r="U17" s="75"/>
      <c r="V17" s="75"/>
      <c r="W17" s="80"/>
      <c r="X17" s="74" t="s">
        <v>10</v>
      </c>
      <c r="Y17" s="75"/>
      <c r="Z17" s="75"/>
      <c r="AA17" s="80"/>
      <c r="AB17" s="74" t="s">
        <v>11</v>
      </c>
      <c r="AC17" s="75"/>
      <c r="AD17" s="75"/>
      <c r="AE17" s="80"/>
      <c r="AF17" s="74" t="s">
        <v>12</v>
      </c>
      <c r="AG17" s="75"/>
      <c r="AH17" s="75"/>
      <c r="AI17" s="80"/>
      <c r="AJ17" s="75" t="s">
        <v>13</v>
      </c>
      <c r="AK17" s="75"/>
      <c r="AL17" s="75"/>
      <c r="AM17" s="80"/>
      <c r="AN17" s="74" t="s">
        <v>14</v>
      </c>
      <c r="AO17" s="75"/>
      <c r="AP17" s="75"/>
      <c r="AQ17" s="80"/>
      <c r="AR17" s="74" t="s">
        <v>15</v>
      </c>
      <c r="AS17" s="75"/>
      <c r="AT17" s="75"/>
      <c r="AU17" s="80"/>
      <c r="AV17" s="74" t="s">
        <v>16</v>
      </c>
      <c r="AW17" s="75"/>
      <c r="AX17" s="75"/>
      <c r="AY17" s="80"/>
      <c r="AZ17" s="74" t="s">
        <v>17</v>
      </c>
      <c r="BA17" s="75"/>
      <c r="BB17" s="75"/>
      <c r="BC17" s="75"/>
      <c r="BD17" s="74" t="s">
        <v>18</v>
      </c>
      <c r="BE17" s="75"/>
      <c r="BF17" s="75"/>
      <c r="BG17" s="75"/>
      <c r="BH17" s="75"/>
      <c r="BI17" s="76"/>
    </row>
    <row r="18" spans="1:61">
      <c r="A18" s="82"/>
      <c r="B18" s="84"/>
      <c r="C18" s="38" t="s">
        <v>19</v>
      </c>
      <c r="D18" s="5" t="s">
        <v>20</v>
      </c>
      <c r="E18" s="1" t="s">
        <v>21</v>
      </c>
      <c r="F18" s="2" t="s">
        <v>22</v>
      </c>
      <c r="G18" s="2" t="s">
        <v>52</v>
      </c>
      <c r="H18" s="5" t="s">
        <v>20</v>
      </c>
      <c r="I18" s="7"/>
      <c r="J18" s="1" t="s">
        <v>21</v>
      </c>
      <c r="K18" s="2" t="s">
        <v>22</v>
      </c>
      <c r="L18" s="2" t="s">
        <v>23</v>
      </c>
      <c r="M18" s="3" t="s">
        <v>52</v>
      </c>
      <c r="N18" s="3" t="s">
        <v>24</v>
      </c>
      <c r="O18" s="5" t="s">
        <v>20</v>
      </c>
      <c r="P18" s="1" t="s">
        <v>21</v>
      </c>
      <c r="Q18" s="2" t="s">
        <v>22</v>
      </c>
      <c r="R18" s="3" t="s">
        <v>52</v>
      </c>
      <c r="S18" s="5" t="s">
        <v>20</v>
      </c>
      <c r="T18" s="1" t="s">
        <v>21</v>
      </c>
      <c r="U18" s="2" t="s">
        <v>22</v>
      </c>
      <c r="V18" s="3" t="s">
        <v>52</v>
      </c>
      <c r="W18" s="5" t="s">
        <v>20</v>
      </c>
      <c r="X18" s="1" t="s">
        <v>21</v>
      </c>
      <c r="Y18" s="2" t="s">
        <v>22</v>
      </c>
      <c r="Z18" s="2" t="s">
        <v>52</v>
      </c>
      <c r="AA18" s="5" t="s">
        <v>20</v>
      </c>
      <c r="AB18" s="1" t="s">
        <v>21</v>
      </c>
      <c r="AC18" s="2" t="s">
        <v>22</v>
      </c>
      <c r="AD18" s="2" t="s">
        <v>52</v>
      </c>
      <c r="AE18" s="5" t="s">
        <v>20</v>
      </c>
      <c r="AF18" s="1" t="s">
        <v>21</v>
      </c>
      <c r="AG18" s="2" t="s">
        <v>22</v>
      </c>
      <c r="AH18" s="2" t="s">
        <v>52</v>
      </c>
      <c r="AI18" s="5" t="s">
        <v>20</v>
      </c>
      <c r="AJ18" s="1" t="s">
        <v>21</v>
      </c>
      <c r="AK18" s="2" t="s">
        <v>22</v>
      </c>
      <c r="AL18" s="2" t="s">
        <v>52</v>
      </c>
      <c r="AM18" s="5" t="s">
        <v>20</v>
      </c>
      <c r="AN18" s="1" t="s">
        <v>21</v>
      </c>
      <c r="AO18" s="2" t="s">
        <v>22</v>
      </c>
      <c r="AP18" s="2" t="s">
        <v>52</v>
      </c>
      <c r="AQ18" s="5" t="s">
        <v>20</v>
      </c>
      <c r="AR18" s="1" t="s">
        <v>21</v>
      </c>
      <c r="AS18" s="2" t="s">
        <v>22</v>
      </c>
      <c r="AT18" s="2" t="s">
        <v>52</v>
      </c>
      <c r="AU18" s="5" t="s">
        <v>20</v>
      </c>
      <c r="AV18" s="1" t="s">
        <v>21</v>
      </c>
      <c r="AW18" s="2" t="s">
        <v>22</v>
      </c>
      <c r="AX18" s="2" t="s">
        <v>52</v>
      </c>
      <c r="AY18" s="5" t="s">
        <v>20</v>
      </c>
      <c r="AZ18" s="1" t="s">
        <v>21</v>
      </c>
      <c r="BA18" s="2" t="s">
        <v>22</v>
      </c>
      <c r="BB18" s="2" t="s">
        <v>52</v>
      </c>
      <c r="BC18" s="7" t="s">
        <v>20</v>
      </c>
      <c r="BD18" s="1" t="s">
        <v>21</v>
      </c>
      <c r="BE18" s="2" t="s">
        <v>22</v>
      </c>
      <c r="BF18" s="2" t="s">
        <v>23</v>
      </c>
      <c r="BG18" s="3" t="s">
        <v>52</v>
      </c>
      <c r="BH18" s="3" t="s">
        <v>24</v>
      </c>
      <c r="BI18" s="8" t="s">
        <v>20</v>
      </c>
    </row>
    <row r="19" spans="1:61">
      <c r="A19" s="9" t="s">
        <v>36</v>
      </c>
      <c r="B19" s="16">
        <f t="shared" ref="B19:B28" si="31">SUM(D19,H19,O19,S19,W19,AA19,AE19,AI19,AM19,AQ19,AU19,AY19,BC19,BI19)</f>
        <v>1077.2193090689793</v>
      </c>
      <c r="C19" s="39">
        <v>30</v>
      </c>
      <c r="D19" s="13">
        <f>(C19/C$29)*100</f>
        <v>35.294117647058826</v>
      </c>
      <c r="E19" s="12">
        <v>0</v>
      </c>
      <c r="F19" s="14">
        <v>5.56</v>
      </c>
      <c r="G19" s="11">
        <f>IF(E19="DQ",99999,(E19*60)+F19)</f>
        <v>5.56</v>
      </c>
      <c r="H19" s="13">
        <f>IF(E19="DQ",0,(G$29/G19)*100)</f>
        <v>80.935251798561154</v>
      </c>
      <c r="I19" s="4" t="str">
        <f t="shared" ref="I19:I28" si="32">A19</f>
        <v>UNB M1</v>
      </c>
      <c r="J19" s="12">
        <v>0</v>
      </c>
      <c r="K19" s="14">
        <v>18.41</v>
      </c>
      <c r="L19" s="14">
        <v>50</v>
      </c>
      <c r="M19" s="11">
        <f>IF(J19="DQ",99999,(J19*60)+K19)</f>
        <v>18.41</v>
      </c>
      <c r="N19" s="11">
        <f>((((L19/PI())/2)^2)*PI())/M19</f>
        <v>10.80628347989512</v>
      </c>
      <c r="O19" s="68">
        <f>IF(J19="DQ",0,(N19/N$29)*100)</f>
        <v>93.536121673003791</v>
      </c>
      <c r="P19" s="12">
        <v>1</v>
      </c>
      <c r="Q19" s="14">
        <v>3.16</v>
      </c>
      <c r="R19" s="11">
        <f>IF(P19="DQ",99999,(P19*60)+Q19)</f>
        <v>63.16</v>
      </c>
      <c r="S19" s="71">
        <f>IF(P19="DQ",0,(R$29/R19)*100)</f>
        <v>71.105129829005705</v>
      </c>
      <c r="T19" s="12">
        <v>0</v>
      </c>
      <c r="U19" s="14">
        <v>14.42</v>
      </c>
      <c r="V19" s="49">
        <f>IF(T19="DQ",99999,(T19*60)+U19)</f>
        <v>14.42</v>
      </c>
      <c r="W19" s="13">
        <f>IF(T19="DQ",0,(V$29/V19)*100)</f>
        <v>55.54785020804438</v>
      </c>
      <c r="X19" s="12">
        <v>4</v>
      </c>
      <c r="Y19" s="14">
        <v>33.270000000000003</v>
      </c>
      <c r="Z19" s="11">
        <f>IF(X19="DQ",99999,(X19*60)+Y19)</f>
        <v>273.27</v>
      </c>
      <c r="AA19" s="65">
        <f>IF(X19="DQ",0,(Z$29/Z19)*100)</f>
        <v>100</v>
      </c>
      <c r="AB19" s="12">
        <v>0</v>
      </c>
      <c r="AC19" s="14">
        <v>29.51</v>
      </c>
      <c r="AD19" s="11">
        <f>IF(AB19="DQ",99999,(AB19*60)+AC19)</f>
        <v>29.51</v>
      </c>
      <c r="AE19" s="71">
        <f>IF(AB19="DQ",0,(AD$29/AD19)*100)</f>
        <v>91.087766858691964</v>
      </c>
      <c r="AF19" s="12">
        <v>1</v>
      </c>
      <c r="AG19" s="14">
        <v>23.48</v>
      </c>
      <c r="AH19" s="11">
        <f>IF(AF19="DQ",99999,(AF19*60)+AG19)</f>
        <v>83.48</v>
      </c>
      <c r="AI19" s="68">
        <f>IF(AF19="DQ",0,(AH$29/AH19)*100)</f>
        <v>86.883085769046474</v>
      </c>
      <c r="AJ19" s="12">
        <v>1</v>
      </c>
      <c r="AK19" s="14">
        <v>0.06</v>
      </c>
      <c r="AL19" s="11">
        <f>IF(AJ19="DQ",99999,(AJ19*60)+AK19)</f>
        <v>60.06</v>
      </c>
      <c r="AM19" s="65">
        <f>IF(AJ19="DQ",0,(AL$29/AL19)*100)</f>
        <v>100</v>
      </c>
      <c r="AN19" s="12">
        <v>8</v>
      </c>
      <c r="AO19" s="14">
        <v>15.56</v>
      </c>
      <c r="AP19" s="11">
        <f>IF(AN19="DQ",99999,(AN19*60)+AO19)</f>
        <v>495.56</v>
      </c>
      <c r="AQ19" s="13">
        <f>IF(AN19="DQ",0,(AP$29/AP19)*100)</f>
        <v>39.993139074985876</v>
      </c>
      <c r="AR19" s="12">
        <v>1</v>
      </c>
      <c r="AS19" s="14">
        <v>57.25</v>
      </c>
      <c r="AT19" s="11">
        <f>IF(AR19="DQ",99999,(AR19*60)+AS19)</f>
        <v>117.25</v>
      </c>
      <c r="AU19" s="13">
        <f>IF(AR19="DQ",0,(AT$29/AT19)*100)</f>
        <v>53.543710021321964</v>
      </c>
      <c r="AV19" s="12">
        <v>0</v>
      </c>
      <c r="AW19" s="14">
        <v>42.61</v>
      </c>
      <c r="AX19" s="11">
        <f>IF(AV19="DQ",99999,(AV19*60)+AW19)</f>
        <v>42.61</v>
      </c>
      <c r="AY19" s="68">
        <f>IF(AV19="DQ",0,(AX$29/AX19)*100)</f>
        <v>98.145975123210519</v>
      </c>
      <c r="AZ19" s="12">
        <v>1</v>
      </c>
      <c r="BA19" s="14">
        <v>12.03</v>
      </c>
      <c r="BB19" s="11">
        <f>IF(AZ19="DQ",99999,(AZ19*60)+BA19)</f>
        <v>72.03</v>
      </c>
      <c r="BC19" s="65">
        <f>IF(AZ19="DQ",0,(BB$29/BB19)*100)</f>
        <v>100</v>
      </c>
      <c r="BD19" s="12">
        <v>0</v>
      </c>
      <c r="BE19" s="14">
        <v>51.78</v>
      </c>
      <c r="BF19" s="14">
        <v>20</v>
      </c>
      <c r="BG19" s="49">
        <f>IF(BD19="DQ",99999,(BD19*60)+BE19)</f>
        <v>51.78</v>
      </c>
      <c r="BH19" s="11">
        <f>((((BF19/PI())/2)^2)*PI())/BG19</f>
        <v>0.61473519927344678</v>
      </c>
      <c r="BI19" s="40">
        <f>IF(BD19="DQ",0,(BH19/BH$29)*100)</f>
        <v>71.147161066048668</v>
      </c>
    </row>
    <row r="20" spans="1:61">
      <c r="A20" s="9" t="s">
        <v>37</v>
      </c>
      <c r="B20" s="16">
        <f t="shared" si="31"/>
        <v>840.88760090266146</v>
      </c>
      <c r="C20" s="39">
        <v>25</v>
      </c>
      <c r="D20" s="13">
        <f t="shared" ref="D20:D28" si="33">(C20/C$29)*100</f>
        <v>29.411764705882355</v>
      </c>
      <c r="E20" s="12">
        <v>0</v>
      </c>
      <c r="F20" s="14">
        <v>5.46</v>
      </c>
      <c r="G20" s="11">
        <f t="shared" ref="G20:G28" si="34">IF(E20="DQ",99999,(E20*60)+F20)</f>
        <v>5.46</v>
      </c>
      <c r="H20" s="71">
        <f t="shared" ref="H20:H28" si="35">IF(E20="DQ",0,(G$29/G20)*100)</f>
        <v>82.417582417582409</v>
      </c>
      <c r="I20" s="4" t="str">
        <f t="shared" si="32"/>
        <v>UNB M2</v>
      </c>
      <c r="J20" s="12">
        <v>1</v>
      </c>
      <c r="K20" s="14">
        <v>3.97</v>
      </c>
      <c r="L20" s="14">
        <v>50</v>
      </c>
      <c r="M20" s="11">
        <f t="shared" ref="M20:M28" si="36">IF(J20="DQ",99999,(J20*60)+K20)</f>
        <v>63.97</v>
      </c>
      <c r="N20" s="11">
        <f t="shared" ref="N20:N23" si="37">((((L20/PI())/2)^2)*PI())/M20</f>
        <v>3.109952772625749</v>
      </c>
      <c r="O20" s="13">
        <f>IF(J20="DQ",0,(N20/N$29)*100)</f>
        <v>26.918868219477883</v>
      </c>
      <c r="P20" s="12">
        <v>1</v>
      </c>
      <c r="Q20" s="14">
        <v>19.38</v>
      </c>
      <c r="R20" s="11">
        <f t="shared" ref="R20:R28" si="38">IF(P20="DQ",99999,(P20*60)+Q20)</f>
        <v>79.38</v>
      </c>
      <c r="S20" s="13">
        <f t="shared" ref="S20:S28" si="39">IF(P20="DQ",0,(R$29/R20)*100)</f>
        <v>56.575963718820866</v>
      </c>
      <c r="T20" s="12">
        <v>0</v>
      </c>
      <c r="U20" s="14">
        <v>8.01</v>
      </c>
      <c r="V20" s="49">
        <f t="shared" ref="V20:V28" si="40">IF(T20="DQ",99999,(T20*60)+U20)</f>
        <v>8.01</v>
      </c>
      <c r="W20" s="65">
        <f t="shared" ref="W20:W28" si="41">IF(T20="DQ",0,(V$29/V20)*100)</f>
        <v>100</v>
      </c>
      <c r="X20" s="12" t="s">
        <v>57</v>
      </c>
      <c r="Y20" s="14">
        <v>0</v>
      </c>
      <c r="Z20" s="11">
        <f t="shared" ref="Z20:Z28" si="42">IF(X20="DQ",99999,(X20*60)+Y20)</f>
        <v>99999</v>
      </c>
      <c r="AA20" s="13">
        <f t="shared" ref="AA20:AA28" si="43">IF(X20="DQ",0,(Z$29/Z20)*100)</f>
        <v>0</v>
      </c>
      <c r="AB20" s="12">
        <v>0</v>
      </c>
      <c r="AC20" s="14">
        <v>49.51</v>
      </c>
      <c r="AD20" s="11">
        <f t="shared" ref="AD20:AD28" si="44">IF(AB20="DQ",99999,(AB20*60)+AC20)</f>
        <v>49.51</v>
      </c>
      <c r="AE20" s="13">
        <f t="shared" ref="AE20:AE28" si="45">IF(AB20="DQ",0,(AD$29/AD20)*100)</f>
        <v>54.29206220965461</v>
      </c>
      <c r="AF20" s="12">
        <v>2</v>
      </c>
      <c r="AG20" s="14">
        <v>20.78</v>
      </c>
      <c r="AH20" s="11">
        <f t="shared" ref="AH20:AH28" si="46">IF(AF20="DQ",99999,(AF20*60)+AG20)</f>
        <v>140.78</v>
      </c>
      <c r="AI20" s="13">
        <f t="shared" ref="AI20:AI28" si="47">IF(AF20="DQ",0,(AH$29/AH20)*100)</f>
        <v>51.520102287256705</v>
      </c>
      <c r="AJ20" s="12">
        <v>1</v>
      </c>
      <c r="AK20" s="14">
        <v>35.33</v>
      </c>
      <c r="AL20" s="11">
        <f t="shared" ref="AL20:AL28" si="48">IF(AJ20="DQ",99999,(AJ20*60)+AK20)</f>
        <v>95.33</v>
      </c>
      <c r="AM20" s="13">
        <f t="shared" ref="AM20:AM28" si="49">IF(AJ20="DQ",0,(AL$29/AL20)*100)</f>
        <v>63.002202874226377</v>
      </c>
      <c r="AN20" s="12">
        <v>4</v>
      </c>
      <c r="AO20" s="14">
        <v>37.869999999999997</v>
      </c>
      <c r="AP20" s="11">
        <f t="shared" ref="AP20:AP28" si="50">IF(AN20="DQ",99999,(AN20*60)+AO20)</f>
        <v>277.87</v>
      </c>
      <c r="AQ20" s="71">
        <f t="shared" ref="AQ20:AQ28" si="51">IF(AN20="DQ",0,(AP$29/AP20)*100)</f>
        <v>71.324720192895953</v>
      </c>
      <c r="AR20" s="12">
        <v>1</v>
      </c>
      <c r="AS20" s="14">
        <v>12.31</v>
      </c>
      <c r="AT20" s="11">
        <f t="shared" ref="AT20:AT28" si="52">IF(AR20="DQ",99999,(AR20*60)+AS20)</f>
        <v>72.31</v>
      </c>
      <c r="AU20" s="13">
        <f t="shared" ref="AU20:AU28" si="53">IF(AR20="DQ",0,(AT$29/AT20)*100)</f>
        <v>86.820633384040931</v>
      </c>
      <c r="AV20" s="12">
        <v>0</v>
      </c>
      <c r="AW20" s="14">
        <v>41.82</v>
      </c>
      <c r="AX20" s="11">
        <f t="shared" ref="AX20:AX28" si="54">IF(AV20="DQ",99999,(AV20*60)+AW20)</f>
        <v>41.82</v>
      </c>
      <c r="AY20" s="65">
        <f t="shared" ref="AY20:AY28" si="55">IF(AV20="DQ",0,(AX$29/AX20)*100)</f>
        <v>100</v>
      </c>
      <c r="AZ20" s="12">
        <v>1</v>
      </c>
      <c r="BA20" s="14">
        <v>39.5</v>
      </c>
      <c r="BB20" s="11">
        <f t="shared" ref="BB20:BB28" si="56">IF(AZ20="DQ",99999,(AZ20*60)+BA20)</f>
        <v>99.5</v>
      </c>
      <c r="BC20" s="71">
        <f t="shared" ref="BC20:BC28" si="57">IF(AZ20="DQ",0,(BB$29/BB20)*100)</f>
        <v>72.391959798994975</v>
      </c>
      <c r="BD20" s="12">
        <v>1</v>
      </c>
      <c r="BE20" s="14">
        <v>19.72</v>
      </c>
      <c r="BF20" s="14">
        <v>20</v>
      </c>
      <c r="BG20" s="49">
        <f t="shared" ref="BG20:BG28" si="58">IF(BD20="DQ",99999,(BD20*60)+BE20)</f>
        <v>79.72</v>
      </c>
      <c r="BH20" s="11">
        <f t="shared" ref="BH20:BH28" si="59">((((BF20/PI())/2)^2)*PI())/BG20</f>
        <v>0.39928485472126285</v>
      </c>
      <c r="BI20" s="40">
        <f t="shared" ref="BI20:BI22" si="60">IF(BD20="DQ",0,(BH20/BH$29)*100)</f>
        <v>46.211741093828408</v>
      </c>
    </row>
    <row r="21" spans="1:61">
      <c r="A21" s="9" t="s">
        <v>38</v>
      </c>
      <c r="B21" s="16">
        <f t="shared" si="31"/>
        <v>1072.0148015090688</v>
      </c>
      <c r="C21" s="39">
        <v>65</v>
      </c>
      <c r="D21" s="71">
        <f t="shared" si="33"/>
        <v>76.470588235294116</v>
      </c>
      <c r="E21" s="12">
        <v>0</v>
      </c>
      <c r="F21" s="14">
        <v>5</v>
      </c>
      <c r="G21" s="11">
        <f t="shared" si="34"/>
        <v>5</v>
      </c>
      <c r="H21" s="68">
        <f t="shared" si="35"/>
        <v>90</v>
      </c>
      <c r="I21" s="4" t="str">
        <f t="shared" si="32"/>
        <v>SSFC M1</v>
      </c>
      <c r="J21" s="12">
        <v>0</v>
      </c>
      <c r="K21" s="14">
        <v>18.66</v>
      </c>
      <c r="L21" s="14">
        <v>50</v>
      </c>
      <c r="M21" s="11">
        <f t="shared" si="36"/>
        <v>18.66</v>
      </c>
      <c r="N21" s="11">
        <f t="shared" si="37"/>
        <v>10.661504762318819</v>
      </c>
      <c r="O21" s="71">
        <f t="shared" ref="O21:O28" si="61">IF(J21="DQ",0,(N21/N$29)*100)</f>
        <v>92.282958199356912</v>
      </c>
      <c r="P21" s="12">
        <v>0</v>
      </c>
      <c r="Q21" s="14">
        <v>49.31</v>
      </c>
      <c r="R21" s="11">
        <f t="shared" si="38"/>
        <v>49.31</v>
      </c>
      <c r="S21" s="68">
        <f t="shared" si="39"/>
        <v>91.076860677347383</v>
      </c>
      <c r="T21" s="12">
        <v>0</v>
      </c>
      <c r="U21" s="14">
        <v>11.67</v>
      </c>
      <c r="V21" s="49">
        <f t="shared" si="40"/>
        <v>11.67</v>
      </c>
      <c r="W21" s="13">
        <f t="shared" si="41"/>
        <v>68.637532133676089</v>
      </c>
      <c r="X21" s="12">
        <v>6</v>
      </c>
      <c r="Y21" s="14">
        <v>24.47</v>
      </c>
      <c r="Z21" s="11">
        <f t="shared" si="42"/>
        <v>384.47</v>
      </c>
      <c r="AA21" s="13">
        <f t="shared" si="43"/>
        <v>71.077067131375642</v>
      </c>
      <c r="AB21" s="12">
        <v>0</v>
      </c>
      <c r="AC21" s="14">
        <v>41.23</v>
      </c>
      <c r="AD21" s="11">
        <f t="shared" si="44"/>
        <v>41.23</v>
      </c>
      <c r="AE21" s="13">
        <f t="shared" si="45"/>
        <v>65.195246179966048</v>
      </c>
      <c r="AF21" s="12">
        <v>1</v>
      </c>
      <c r="AG21" s="14">
        <v>23.8</v>
      </c>
      <c r="AH21" s="11">
        <f t="shared" si="46"/>
        <v>83.8</v>
      </c>
      <c r="AI21" s="71">
        <f t="shared" si="47"/>
        <v>86.551312649164686</v>
      </c>
      <c r="AJ21" s="12">
        <v>1</v>
      </c>
      <c r="AK21" s="14">
        <v>3</v>
      </c>
      <c r="AL21" s="11">
        <f t="shared" si="48"/>
        <v>63</v>
      </c>
      <c r="AM21" s="68">
        <f t="shared" si="49"/>
        <v>95.333333333333343</v>
      </c>
      <c r="AN21" s="12">
        <v>4</v>
      </c>
      <c r="AO21" s="14">
        <v>1.34</v>
      </c>
      <c r="AP21" s="11">
        <f t="shared" si="50"/>
        <v>241.34</v>
      </c>
      <c r="AQ21" s="68">
        <f t="shared" si="51"/>
        <v>82.120659650285901</v>
      </c>
      <c r="AR21" s="12">
        <v>1</v>
      </c>
      <c r="AS21" s="14">
        <v>2.78</v>
      </c>
      <c r="AT21" s="11">
        <f t="shared" si="52"/>
        <v>62.78</v>
      </c>
      <c r="AU21" s="65">
        <f t="shared" si="53"/>
        <v>100</v>
      </c>
      <c r="AV21" s="12">
        <v>1</v>
      </c>
      <c r="AW21" s="14">
        <v>2.5</v>
      </c>
      <c r="AX21" s="11">
        <f t="shared" si="54"/>
        <v>62.5</v>
      </c>
      <c r="AY21" s="13">
        <f t="shared" si="55"/>
        <v>66.912000000000006</v>
      </c>
      <c r="AZ21" s="12" t="s">
        <v>57</v>
      </c>
      <c r="BA21" s="14">
        <v>0</v>
      </c>
      <c r="BB21" s="11">
        <f t="shared" si="56"/>
        <v>99999</v>
      </c>
      <c r="BC21" s="13">
        <f t="shared" si="57"/>
        <v>0</v>
      </c>
      <c r="BD21" s="12">
        <v>0</v>
      </c>
      <c r="BE21" s="14">
        <v>42.66</v>
      </c>
      <c r="BF21" s="14">
        <v>20</v>
      </c>
      <c r="BG21" s="49">
        <f t="shared" si="58"/>
        <v>42.66</v>
      </c>
      <c r="BH21" s="11">
        <f t="shared" si="59"/>
        <v>0.7461553825217786</v>
      </c>
      <c r="BI21" s="72">
        <f t="shared" si="60"/>
        <v>86.357243319268647</v>
      </c>
    </row>
    <row r="22" spans="1:61">
      <c r="A22" s="9" t="s">
        <v>39</v>
      </c>
      <c r="B22" s="16">
        <f t="shared" si="31"/>
        <v>779.22607147214364</v>
      </c>
      <c r="C22" s="39">
        <v>25</v>
      </c>
      <c r="D22" s="13">
        <f t="shared" si="33"/>
        <v>29.411764705882355</v>
      </c>
      <c r="E22" s="12">
        <v>0</v>
      </c>
      <c r="F22" s="14">
        <v>6.65</v>
      </c>
      <c r="G22" s="11">
        <f t="shared" si="34"/>
        <v>6.65</v>
      </c>
      <c r="H22" s="13">
        <f t="shared" si="35"/>
        <v>67.669172932330824</v>
      </c>
      <c r="I22" s="4" t="str">
        <f t="shared" si="32"/>
        <v>SSFC M2</v>
      </c>
      <c r="J22" s="12">
        <v>0</v>
      </c>
      <c r="K22" s="14">
        <v>30.44</v>
      </c>
      <c r="L22" s="14">
        <v>50</v>
      </c>
      <c r="M22" s="49">
        <f t="shared" si="36"/>
        <v>30.44</v>
      </c>
      <c r="N22" s="11">
        <f t="shared" si="37"/>
        <v>6.5356004883334151</v>
      </c>
      <c r="O22" s="13">
        <f t="shared" si="61"/>
        <v>56.570302233902758</v>
      </c>
      <c r="P22" s="12">
        <v>1</v>
      </c>
      <c r="Q22" s="14">
        <v>8.66</v>
      </c>
      <c r="R22" s="11">
        <f t="shared" si="38"/>
        <v>68.66</v>
      </c>
      <c r="S22" s="13">
        <f t="shared" si="39"/>
        <v>65.409263035246141</v>
      </c>
      <c r="T22" s="12">
        <v>0</v>
      </c>
      <c r="U22" s="14">
        <v>10.11</v>
      </c>
      <c r="V22" s="49">
        <f t="shared" si="40"/>
        <v>10.11</v>
      </c>
      <c r="W22" s="13">
        <f t="shared" si="41"/>
        <v>79.228486646884278</v>
      </c>
      <c r="X22" s="12">
        <v>7</v>
      </c>
      <c r="Y22" s="14">
        <v>13.6</v>
      </c>
      <c r="Z22" s="11">
        <f t="shared" si="42"/>
        <v>433.6</v>
      </c>
      <c r="AA22" s="13">
        <f t="shared" si="43"/>
        <v>63.023523985239848</v>
      </c>
      <c r="AB22" s="12">
        <v>0</v>
      </c>
      <c r="AC22" s="14">
        <v>28.77</v>
      </c>
      <c r="AD22" s="11">
        <f t="shared" si="44"/>
        <v>28.77</v>
      </c>
      <c r="AE22" s="68">
        <f t="shared" si="45"/>
        <v>93.430656934306569</v>
      </c>
      <c r="AF22" s="12">
        <v>3</v>
      </c>
      <c r="AG22" s="14">
        <v>51.94</v>
      </c>
      <c r="AH22" s="11">
        <f t="shared" si="46"/>
        <v>231.94</v>
      </c>
      <c r="AI22" s="13">
        <f t="shared" si="47"/>
        <v>31.271018366819003</v>
      </c>
      <c r="AJ22" s="12">
        <v>2</v>
      </c>
      <c r="AK22" s="14">
        <v>32.06</v>
      </c>
      <c r="AL22" s="11">
        <f t="shared" si="48"/>
        <v>152.06</v>
      </c>
      <c r="AM22" s="13">
        <f t="shared" si="49"/>
        <v>39.49756674996712</v>
      </c>
      <c r="AN22" s="12">
        <v>6</v>
      </c>
      <c r="AO22" s="14">
        <v>8</v>
      </c>
      <c r="AP22" s="11">
        <f t="shared" si="50"/>
        <v>368</v>
      </c>
      <c r="AQ22" s="13">
        <f t="shared" si="51"/>
        <v>53.855978260869563</v>
      </c>
      <c r="AR22" s="12">
        <v>2</v>
      </c>
      <c r="AS22" s="14">
        <v>16.97</v>
      </c>
      <c r="AT22" s="11">
        <f t="shared" si="52"/>
        <v>136.97</v>
      </c>
      <c r="AU22" s="13">
        <f t="shared" si="53"/>
        <v>45.834854347667374</v>
      </c>
      <c r="AV22" s="12">
        <v>1</v>
      </c>
      <c r="AW22" s="14">
        <v>48.35</v>
      </c>
      <c r="AX22" s="11">
        <f t="shared" si="54"/>
        <v>108.35</v>
      </c>
      <c r="AY22" s="13">
        <f t="shared" si="55"/>
        <v>38.597138901707432</v>
      </c>
      <c r="AZ22" s="12">
        <v>2</v>
      </c>
      <c r="BA22" s="14">
        <v>8.15</v>
      </c>
      <c r="BB22" s="11">
        <f t="shared" si="56"/>
        <v>128.15</v>
      </c>
      <c r="BC22" s="13">
        <f t="shared" si="57"/>
        <v>56.207569254779557</v>
      </c>
      <c r="BD22" s="12">
        <v>1</v>
      </c>
      <c r="BE22" s="14">
        <v>2.21</v>
      </c>
      <c r="BF22" s="14">
        <v>20</v>
      </c>
      <c r="BG22" s="49">
        <f t="shared" si="58"/>
        <v>62.21</v>
      </c>
      <c r="BH22" s="11">
        <f t="shared" si="59"/>
        <v>0.51166996653880525</v>
      </c>
      <c r="BI22" s="40">
        <f t="shared" si="60"/>
        <v>59.218775116540755</v>
      </c>
    </row>
    <row r="23" spans="1:61">
      <c r="A23" s="9" t="s">
        <v>40</v>
      </c>
      <c r="B23" s="16">
        <f t="shared" si="31"/>
        <v>1002.221131984711</v>
      </c>
      <c r="C23" s="39">
        <v>30</v>
      </c>
      <c r="D23" s="13">
        <f t="shared" si="33"/>
        <v>35.294117647058826</v>
      </c>
      <c r="E23" s="12">
        <v>0</v>
      </c>
      <c r="F23" s="14">
        <v>4.5</v>
      </c>
      <c r="G23" s="11">
        <f t="shared" si="34"/>
        <v>4.5</v>
      </c>
      <c r="H23" s="65">
        <f t="shared" si="35"/>
        <v>100</v>
      </c>
      <c r="I23" s="4" t="str">
        <f t="shared" si="32"/>
        <v>DAC M1</v>
      </c>
      <c r="J23" s="12">
        <v>0</v>
      </c>
      <c r="K23" s="14">
        <v>21.25</v>
      </c>
      <c r="L23" s="14">
        <v>50</v>
      </c>
      <c r="M23" s="11">
        <f t="shared" si="36"/>
        <v>21.25</v>
      </c>
      <c r="N23" s="11">
        <f t="shared" si="37"/>
        <v>9.3620554759938432</v>
      </c>
      <c r="O23" s="13">
        <f t="shared" si="61"/>
        <v>81.035294117647055</v>
      </c>
      <c r="P23" s="12">
        <v>0</v>
      </c>
      <c r="Q23" s="14">
        <v>44.91</v>
      </c>
      <c r="R23" s="11">
        <f t="shared" si="38"/>
        <v>44.91</v>
      </c>
      <c r="S23" s="65">
        <f t="shared" si="39"/>
        <v>100</v>
      </c>
      <c r="T23" s="12">
        <v>0</v>
      </c>
      <c r="U23" s="14">
        <v>8.35</v>
      </c>
      <c r="V23" s="49">
        <f t="shared" si="40"/>
        <v>8.35</v>
      </c>
      <c r="W23" s="68">
        <f t="shared" si="41"/>
        <v>95.928143712574851</v>
      </c>
      <c r="X23" s="12">
        <v>6</v>
      </c>
      <c r="Y23" s="14">
        <v>23.59</v>
      </c>
      <c r="Z23" s="11">
        <f t="shared" si="42"/>
        <v>383.59</v>
      </c>
      <c r="AA23" s="71">
        <f t="shared" si="43"/>
        <v>71.240126176386241</v>
      </c>
      <c r="AB23" s="12">
        <v>0</v>
      </c>
      <c r="AC23" s="14">
        <v>40.4</v>
      </c>
      <c r="AD23" s="11">
        <f t="shared" si="44"/>
        <v>40.4</v>
      </c>
      <c r="AE23" s="13">
        <f t="shared" si="45"/>
        <v>66.534653465346537</v>
      </c>
      <c r="AF23" s="12">
        <v>1</v>
      </c>
      <c r="AG23" s="14">
        <v>12.53</v>
      </c>
      <c r="AH23" s="11">
        <f t="shared" si="46"/>
        <v>72.53</v>
      </c>
      <c r="AI23" s="65">
        <f t="shared" si="47"/>
        <v>100</v>
      </c>
      <c r="AJ23" s="12">
        <v>2</v>
      </c>
      <c r="AK23" s="14">
        <v>16.309999999999999</v>
      </c>
      <c r="AL23" s="11">
        <f t="shared" si="48"/>
        <v>136.31</v>
      </c>
      <c r="AM23" s="13">
        <f t="shared" si="49"/>
        <v>44.061330790110773</v>
      </c>
      <c r="AN23" s="12">
        <v>3</v>
      </c>
      <c r="AO23" s="14">
        <v>18.190000000000001</v>
      </c>
      <c r="AP23" s="11">
        <f t="shared" si="50"/>
        <v>198.19</v>
      </c>
      <c r="AQ23" s="65">
        <f t="shared" si="51"/>
        <v>100</v>
      </c>
      <c r="AR23" s="12">
        <v>1</v>
      </c>
      <c r="AS23" s="14">
        <v>31.88</v>
      </c>
      <c r="AT23" s="11">
        <f t="shared" si="52"/>
        <v>91.88</v>
      </c>
      <c r="AU23" s="13">
        <f t="shared" si="53"/>
        <v>68.328254244666965</v>
      </c>
      <c r="AV23" s="12">
        <v>0</v>
      </c>
      <c r="AW23" s="14">
        <v>58.03</v>
      </c>
      <c r="AX23" s="11">
        <f t="shared" si="54"/>
        <v>58.03</v>
      </c>
      <c r="AY23" s="13">
        <f t="shared" si="55"/>
        <v>72.066172669308983</v>
      </c>
      <c r="AZ23" s="12" t="s">
        <v>57</v>
      </c>
      <c r="BA23" s="14">
        <v>0</v>
      </c>
      <c r="BB23" s="11">
        <f t="shared" si="56"/>
        <v>99999</v>
      </c>
      <c r="BC23" s="13">
        <f t="shared" si="57"/>
        <v>0</v>
      </c>
      <c r="BD23" s="12">
        <v>0</v>
      </c>
      <c r="BE23" s="14">
        <v>54.39</v>
      </c>
      <c r="BF23" s="14">
        <v>20</v>
      </c>
      <c r="BG23" s="49">
        <f t="shared" si="58"/>
        <v>54.39</v>
      </c>
      <c r="BH23" s="11">
        <f t="shared" si="59"/>
        <v>0.58523604740538837</v>
      </c>
      <c r="BI23" s="40">
        <f t="shared" ref="BI23:BI28" si="62">IF(BD23="DQ",0,(BH23/BH$29)*100)</f>
        <v>67.733039161610591</v>
      </c>
    </row>
    <row r="24" spans="1:61">
      <c r="A24" s="9" t="s">
        <v>41</v>
      </c>
      <c r="B24" s="16">
        <f t="shared" si="31"/>
        <v>925.01348094992113</v>
      </c>
      <c r="C24" s="39">
        <v>85</v>
      </c>
      <c r="D24" s="65">
        <f t="shared" si="33"/>
        <v>100</v>
      </c>
      <c r="E24" s="12">
        <v>0</v>
      </c>
      <c r="F24" s="14">
        <v>12.93</v>
      </c>
      <c r="G24" s="11">
        <f t="shared" si="34"/>
        <v>12.93</v>
      </c>
      <c r="H24" s="13">
        <f t="shared" si="35"/>
        <v>34.80278422273782</v>
      </c>
      <c r="I24" s="4" t="str">
        <f t="shared" si="32"/>
        <v>DAC M2</v>
      </c>
      <c r="J24" s="12">
        <v>0</v>
      </c>
      <c r="K24" s="14">
        <v>24.9</v>
      </c>
      <c r="L24" s="14">
        <v>50</v>
      </c>
      <c r="M24" s="11">
        <f t="shared" si="36"/>
        <v>24.9</v>
      </c>
      <c r="N24" s="11">
        <f>((((L24/PI())/2)^2)*PI())/M24</f>
        <v>7.9897059785088018</v>
      </c>
      <c r="O24" s="13">
        <f t="shared" si="61"/>
        <v>69.156626506024097</v>
      </c>
      <c r="P24" s="12">
        <v>1</v>
      </c>
      <c r="Q24" s="14">
        <v>54.12</v>
      </c>
      <c r="R24" s="11">
        <f t="shared" si="38"/>
        <v>114.12</v>
      </c>
      <c r="S24" s="13">
        <f t="shared" si="39"/>
        <v>39.353312302839107</v>
      </c>
      <c r="T24" s="12">
        <v>0</v>
      </c>
      <c r="U24" s="14">
        <v>9.18</v>
      </c>
      <c r="V24" s="49">
        <f t="shared" si="40"/>
        <v>9.18</v>
      </c>
      <c r="W24" s="71">
        <f t="shared" si="41"/>
        <v>87.254901960784309</v>
      </c>
      <c r="X24" s="12">
        <v>7</v>
      </c>
      <c r="Y24" s="14">
        <v>57.1</v>
      </c>
      <c r="Z24" s="11">
        <f t="shared" si="42"/>
        <v>477.1</v>
      </c>
      <c r="AA24" s="13">
        <f t="shared" si="43"/>
        <v>57.277300356319429</v>
      </c>
      <c r="AB24" s="12">
        <v>0</v>
      </c>
      <c r="AC24" s="14">
        <v>26.88</v>
      </c>
      <c r="AD24" s="11">
        <f t="shared" si="44"/>
        <v>26.88</v>
      </c>
      <c r="AE24" s="65">
        <f t="shared" si="45"/>
        <v>100</v>
      </c>
      <c r="AF24" s="12">
        <v>1</v>
      </c>
      <c r="AG24" s="14">
        <v>53.13</v>
      </c>
      <c r="AH24" s="11">
        <f t="shared" si="46"/>
        <v>113.13</v>
      </c>
      <c r="AI24" s="13">
        <f t="shared" si="47"/>
        <v>64.112083443825696</v>
      </c>
      <c r="AJ24" s="12">
        <v>1</v>
      </c>
      <c r="AK24" s="14">
        <v>12</v>
      </c>
      <c r="AL24" s="11">
        <f t="shared" si="48"/>
        <v>72</v>
      </c>
      <c r="AM24" s="71">
        <f t="shared" si="49"/>
        <v>83.416666666666671</v>
      </c>
      <c r="AN24" s="12">
        <v>5</v>
      </c>
      <c r="AO24" s="14">
        <v>39.22</v>
      </c>
      <c r="AP24" s="11">
        <f t="shared" si="50"/>
        <v>339.22</v>
      </c>
      <c r="AQ24" s="13">
        <f t="shared" si="51"/>
        <v>58.4252107776664</v>
      </c>
      <c r="AR24" s="12">
        <v>1</v>
      </c>
      <c r="AS24" s="14">
        <v>10.43</v>
      </c>
      <c r="AT24" s="11">
        <f t="shared" si="52"/>
        <v>70.430000000000007</v>
      </c>
      <c r="AU24" s="68">
        <f t="shared" si="53"/>
        <v>89.138151355956268</v>
      </c>
      <c r="AV24" s="12">
        <v>1</v>
      </c>
      <c r="AW24" s="14">
        <v>36.47</v>
      </c>
      <c r="AX24" s="11">
        <f t="shared" si="54"/>
        <v>96.47</v>
      </c>
      <c r="AY24" s="13">
        <f t="shared" si="55"/>
        <v>43.350264330880066</v>
      </c>
      <c r="AZ24" s="12">
        <v>2</v>
      </c>
      <c r="BA24" s="14">
        <v>19</v>
      </c>
      <c r="BB24" s="11">
        <f t="shared" si="56"/>
        <v>139</v>
      </c>
      <c r="BC24" s="13">
        <f t="shared" si="57"/>
        <v>51.82014388489209</v>
      </c>
      <c r="BD24" s="12">
        <v>1</v>
      </c>
      <c r="BE24" s="14">
        <v>18.54</v>
      </c>
      <c r="BF24" s="14">
        <v>20</v>
      </c>
      <c r="BG24" s="49">
        <f t="shared" si="58"/>
        <v>78.539999999999992</v>
      </c>
      <c r="BH24" s="11">
        <f t="shared" si="59"/>
        <v>0.40528378683956046</v>
      </c>
      <c r="BI24" s="40">
        <f t="shared" si="62"/>
        <v>46.906035141329269</v>
      </c>
    </row>
    <row r="25" spans="1:61">
      <c r="A25" s="9" t="s">
        <v>42</v>
      </c>
      <c r="B25" s="16">
        <f t="shared" si="31"/>
        <v>794.14667660064549</v>
      </c>
      <c r="C25" s="39">
        <v>85</v>
      </c>
      <c r="D25" s="65">
        <f t="shared" si="33"/>
        <v>100</v>
      </c>
      <c r="E25" s="12">
        <v>0</v>
      </c>
      <c r="F25" s="14">
        <v>6.5</v>
      </c>
      <c r="G25" s="11">
        <f t="shared" si="34"/>
        <v>6.5</v>
      </c>
      <c r="H25" s="13">
        <f t="shared" si="35"/>
        <v>69.230769230769226</v>
      </c>
      <c r="I25" s="4" t="str">
        <f t="shared" si="32"/>
        <v>MAC M1</v>
      </c>
      <c r="J25" s="12">
        <v>0</v>
      </c>
      <c r="K25" s="14">
        <v>17.22</v>
      </c>
      <c r="L25" s="14">
        <v>50</v>
      </c>
      <c r="M25" s="11">
        <f t="shared" si="36"/>
        <v>17.22</v>
      </c>
      <c r="N25" s="11">
        <f>((((L25/PI())/2)^2)*PI())/M25</f>
        <v>11.553059167530149</v>
      </c>
      <c r="O25" s="65">
        <f t="shared" si="61"/>
        <v>100</v>
      </c>
      <c r="P25" s="12">
        <v>1</v>
      </c>
      <c r="Q25" s="14">
        <v>14.35</v>
      </c>
      <c r="R25" s="11">
        <f t="shared" si="38"/>
        <v>74.349999999999994</v>
      </c>
      <c r="S25" s="13">
        <f t="shared" si="39"/>
        <v>60.403496973772697</v>
      </c>
      <c r="T25" s="12">
        <v>0</v>
      </c>
      <c r="U25" s="14">
        <v>9.64</v>
      </c>
      <c r="V25" s="49">
        <f t="shared" si="40"/>
        <v>9.64</v>
      </c>
      <c r="W25" s="13">
        <f t="shared" si="41"/>
        <v>83.091286307053934</v>
      </c>
      <c r="X25" s="12" t="s">
        <v>57</v>
      </c>
      <c r="Y25" s="14">
        <v>0</v>
      </c>
      <c r="Z25" s="11">
        <f t="shared" si="42"/>
        <v>99999</v>
      </c>
      <c r="AA25" s="13">
        <f t="shared" si="43"/>
        <v>0</v>
      </c>
      <c r="AB25" s="12" t="s">
        <v>57</v>
      </c>
      <c r="AC25" s="14">
        <v>0</v>
      </c>
      <c r="AD25" s="11">
        <f t="shared" si="44"/>
        <v>99999</v>
      </c>
      <c r="AE25" s="13">
        <f t="shared" si="45"/>
        <v>0</v>
      </c>
      <c r="AF25" s="12">
        <v>1</v>
      </c>
      <c r="AG25" s="14">
        <v>40.98</v>
      </c>
      <c r="AH25" s="11">
        <f t="shared" si="46"/>
        <v>100.97999999999999</v>
      </c>
      <c r="AI25" s="13">
        <f t="shared" si="47"/>
        <v>71.826104179045373</v>
      </c>
      <c r="AJ25" s="12">
        <v>2</v>
      </c>
      <c r="AK25" s="14">
        <v>32.79</v>
      </c>
      <c r="AL25" s="11">
        <f t="shared" si="48"/>
        <v>152.79</v>
      </c>
      <c r="AM25" s="13">
        <f t="shared" si="49"/>
        <v>39.308855291576677</v>
      </c>
      <c r="AN25" s="12">
        <v>8</v>
      </c>
      <c r="AO25" s="14">
        <v>52.44</v>
      </c>
      <c r="AP25" s="11">
        <f t="shared" si="50"/>
        <v>532.44000000000005</v>
      </c>
      <c r="AQ25" s="13">
        <f t="shared" si="51"/>
        <v>37.222973480579967</v>
      </c>
      <c r="AR25" s="12" t="s">
        <v>57</v>
      </c>
      <c r="AS25" s="14"/>
      <c r="AT25" s="11">
        <f t="shared" si="52"/>
        <v>99999</v>
      </c>
      <c r="AU25" s="13">
        <f t="shared" si="53"/>
        <v>0</v>
      </c>
      <c r="AV25" s="12">
        <v>0</v>
      </c>
      <c r="AW25" s="14">
        <v>48.84</v>
      </c>
      <c r="AX25" s="11">
        <f t="shared" si="54"/>
        <v>48.84</v>
      </c>
      <c r="AY25" s="71">
        <f t="shared" si="55"/>
        <v>85.626535626535613</v>
      </c>
      <c r="AZ25" s="12">
        <v>2</v>
      </c>
      <c r="BA25" s="14">
        <v>20.55</v>
      </c>
      <c r="BB25" s="11">
        <f t="shared" si="56"/>
        <v>140.55000000000001</v>
      </c>
      <c r="BC25" s="13">
        <f t="shared" si="57"/>
        <v>51.248665955176087</v>
      </c>
      <c r="BD25" s="12">
        <v>0</v>
      </c>
      <c r="BE25" s="14">
        <v>38.299999999999997</v>
      </c>
      <c r="BF25" s="14">
        <v>20</v>
      </c>
      <c r="BG25" s="49">
        <f t="shared" si="58"/>
        <v>38.299999999999997</v>
      </c>
      <c r="BH25" s="11">
        <f t="shared" si="59"/>
        <v>0.83109630857386618</v>
      </c>
      <c r="BI25" s="70">
        <f t="shared" si="62"/>
        <v>96.187989556135776</v>
      </c>
    </row>
    <row r="26" spans="1:61">
      <c r="A26" s="9" t="s">
        <v>43</v>
      </c>
      <c r="B26" s="16">
        <f t="shared" si="31"/>
        <v>733.3746130027705</v>
      </c>
      <c r="C26" s="39">
        <v>70</v>
      </c>
      <c r="D26" s="68">
        <f t="shared" si="33"/>
        <v>82.35294117647058</v>
      </c>
      <c r="E26" s="12">
        <v>0</v>
      </c>
      <c r="F26" s="14">
        <v>16.809999999999999</v>
      </c>
      <c r="G26" s="11">
        <f t="shared" si="34"/>
        <v>16.809999999999999</v>
      </c>
      <c r="H26" s="13">
        <f t="shared" si="35"/>
        <v>26.76977989292088</v>
      </c>
      <c r="I26" s="4" t="str">
        <f t="shared" si="32"/>
        <v>MCFT M1</v>
      </c>
      <c r="J26" s="12">
        <v>0</v>
      </c>
      <c r="K26" s="14">
        <v>32.19</v>
      </c>
      <c r="L26" s="14">
        <v>50</v>
      </c>
      <c r="M26" s="11">
        <f t="shared" si="36"/>
        <v>32.19</v>
      </c>
      <c r="N26" s="11">
        <f>((((L26/PI())/2)^2)*PI())/M26</f>
        <v>6.1802944661344883</v>
      </c>
      <c r="O26" s="13">
        <f t="shared" si="61"/>
        <v>53.494874184529365</v>
      </c>
      <c r="P26" s="12">
        <v>1</v>
      </c>
      <c r="Q26" s="14">
        <v>14.78</v>
      </c>
      <c r="R26" s="11">
        <f t="shared" si="38"/>
        <v>74.78</v>
      </c>
      <c r="S26" s="13">
        <f t="shared" si="39"/>
        <v>60.056164749933124</v>
      </c>
      <c r="T26" s="12">
        <v>0</v>
      </c>
      <c r="U26" s="14">
        <v>10.26</v>
      </c>
      <c r="V26" s="49">
        <f t="shared" si="40"/>
        <v>10.26</v>
      </c>
      <c r="W26" s="13">
        <f t="shared" si="41"/>
        <v>78.070175438596493</v>
      </c>
      <c r="X26" s="12" t="s">
        <v>57</v>
      </c>
      <c r="Y26" s="14">
        <v>0</v>
      </c>
      <c r="Z26" s="11">
        <f t="shared" si="42"/>
        <v>99999</v>
      </c>
      <c r="AA26" s="13">
        <f t="shared" si="43"/>
        <v>0</v>
      </c>
      <c r="AB26" s="12">
        <v>0</v>
      </c>
      <c r="AC26" s="14">
        <v>54.04</v>
      </c>
      <c r="AD26" s="11">
        <f t="shared" si="44"/>
        <v>54.04</v>
      </c>
      <c r="AE26" s="13">
        <f t="shared" si="45"/>
        <v>49.740932642487046</v>
      </c>
      <c r="AF26" s="12">
        <v>4</v>
      </c>
      <c r="AG26" s="14">
        <v>59.97</v>
      </c>
      <c r="AH26" s="11">
        <f t="shared" si="46"/>
        <v>299.97000000000003</v>
      </c>
      <c r="AI26" s="13">
        <f t="shared" si="47"/>
        <v>24.179084575124175</v>
      </c>
      <c r="AJ26" s="12" t="s">
        <v>57</v>
      </c>
      <c r="AK26" s="14">
        <v>0</v>
      </c>
      <c r="AL26" s="11">
        <f t="shared" si="48"/>
        <v>99999</v>
      </c>
      <c r="AM26" s="13">
        <f t="shared" si="49"/>
        <v>0</v>
      </c>
      <c r="AN26" s="12" t="s">
        <v>57</v>
      </c>
      <c r="AO26" s="14">
        <v>0</v>
      </c>
      <c r="AP26" s="11">
        <f t="shared" si="50"/>
        <v>99999</v>
      </c>
      <c r="AQ26" s="13">
        <f t="shared" si="51"/>
        <v>0</v>
      </c>
      <c r="AR26" s="12">
        <v>1</v>
      </c>
      <c r="AS26" s="14">
        <v>11.53</v>
      </c>
      <c r="AT26" s="11">
        <f t="shared" si="52"/>
        <v>71.53</v>
      </c>
      <c r="AU26" s="71">
        <f t="shared" si="53"/>
        <v>87.767370334125545</v>
      </c>
      <c r="AV26" s="12">
        <v>0</v>
      </c>
      <c r="AW26" s="14">
        <v>49.29</v>
      </c>
      <c r="AX26" s="11">
        <f t="shared" si="54"/>
        <v>49.29</v>
      </c>
      <c r="AY26" s="13">
        <f t="shared" si="55"/>
        <v>84.844796104686552</v>
      </c>
      <c r="AZ26" s="12">
        <v>1</v>
      </c>
      <c r="BA26" s="14">
        <v>23.66</v>
      </c>
      <c r="BB26" s="11">
        <f t="shared" si="56"/>
        <v>83.66</v>
      </c>
      <c r="BC26" s="68">
        <f t="shared" si="57"/>
        <v>86.098493903896738</v>
      </c>
      <c r="BD26" s="12">
        <v>0</v>
      </c>
      <c r="BE26" s="14">
        <v>36.840000000000003</v>
      </c>
      <c r="BF26" s="14">
        <v>20</v>
      </c>
      <c r="BG26" s="49">
        <f t="shared" si="58"/>
        <v>36.840000000000003</v>
      </c>
      <c r="BH26" s="11">
        <f t="shared" si="59"/>
        <v>0.86403335011886728</v>
      </c>
      <c r="BI26" s="67">
        <f t="shared" si="62"/>
        <v>100</v>
      </c>
    </row>
    <row r="27" spans="1:61">
      <c r="A27" s="9" t="s">
        <v>44</v>
      </c>
      <c r="B27" s="16">
        <f t="shared" si="31"/>
        <v>452.64996115638536</v>
      </c>
      <c r="C27" s="39">
        <v>25</v>
      </c>
      <c r="D27" s="13">
        <f t="shared" si="33"/>
        <v>29.411764705882355</v>
      </c>
      <c r="E27" s="12">
        <v>0</v>
      </c>
      <c r="F27" s="14">
        <v>26.59</v>
      </c>
      <c r="G27" s="11">
        <f t="shared" si="34"/>
        <v>26.59</v>
      </c>
      <c r="H27" s="13">
        <f t="shared" si="35"/>
        <v>16.92365550959007</v>
      </c>
      <c r="I27" s="4" t="str">
        <f t="shared" si="32"/>
        <v>MCFT M2</v>
      </c>
      <c r="J27" s="12">
        <v>0</v>
      </c>
      <c r="K27" s="14">
        <v>52.66</v>
      </c>
      <c r="L27" s="14">
        <v>50</v>
      </c>
      <c r="M27" s="11">
        <f t="shared" si="36"/>
        <v>52.66</v>
      </c>
      <c r="N27" s="11">
        <f>((((L27/PI())/2)^2)*PI())/M27</f>
        <v>3.7778898379200374</v>
      </c>
      <c r="O27" s="13">
        <f t="shared" si="61"/>
        <v>32.700341815419677</v>
      </c>
      <c r="P27" s="12">
        <v>2</v>
      </c>
      <c r="Q27" s="14">
        <v>8.2200000000000006</v>
      </c>
      <c r="R27" s="11">
        <f t="shared" si="38"/>
        <v>128.22</v>
      </c>
      <c r="S27" s="13">
        <f t="shared" si="39"/>
        <v>35.025737014506312</v>
      </c>
      <c r="T27" s="12">
        <v>0</v>
      </c>
      <c r="U27" s="14">
        <v>15.75</v>
      </c>
      <c r="V27" s="49">
        <f t="shared" si="40"/>
        <v>15.75</v>
      </c>
      <c r="W27" s="13">
        <f t="shared" si="41"/>
        <v>50.857142857142854</v>
      </c>
      <c r="X27" s="12">
        <v>9</v>
      </c>
      <c r="Y27" s="14">
        <v>4.09</v>
      </c>
      <c r="Z27" s="11">
        <f t="shared" si="42"/>
        <v>544.09</v>
      </c>
      <c r="AA27" s="13">
        <f t="shared" si="43"/>
        <v>50.22514657501516</v>
      </c>
      <c r="AB27" s="12">
        <v>1</v>
      </c>
      <c r="AC27" s="14">
        <v>25.53</v>
      </c>
      <c r="AD27" s="11">
        <f t="shared" si="44"/>
        <v>85.53</v>
      </c>
      <c r="AE27" s="13">
        <f t="shared" si="45"/>
        <v>31.427569273938964</v>
      </c>
      <c r="AF27" s="12" t="s">
        <v>57</v>
      </c>
      <c r="AG27" s="14">
        <v>0</v>
      </c>
      <c r="AH27" s="11">
        <f t="shared" si="46"/>
        <v>99999</v>
      </c>
      <c r="AI27" s="13">
        <f t="shared" si="47"/>
        <v>0</v>
      </c>
      <c r="AJ27" s="12">
        <v>3</v>
      </c>
      <c r="AK27" s="14">
        <v>45.03</v>
      </c>
      <c r="AL27" s="11">
        <f t="shared" si="48"/>
        <v>225.03</v>
      </c>
      <c r="AM27" s="13">
        <f t="shared" si="49"/>
        <v>26.689774696707108</v>
      </c>
      <c r="AN27" s="12" t="s">
        <v>57</v>
      </c>
      <c r="AO27" s="14">
        <v>0</v>
      </c>
      <c r="AP27" s="11">
        <f t="shared" si="50"/>
        <v>99999</v>
      </c>
      <c r="AQ27" s="13">
        <f t="shared" si="51"/>
        <v>0</v>
      </c>
      <c r="AR27" s="12">
        <v>2</v>
      </c>
      <c r="AS27" s="14">
        <v>22.59</v>
      </c>
      <c r="AT27" s="11">
        <f t="shared" si="52"/>
        <v>142.59</v>
      </c>
      <c r="AU27" s="13">
        <f t="shared" si="53"/>
        <v>44.028332982677611</v>
      </c>
      <c r="AV27" s="12">
        <v>1</v>
      </c>
      <c r="AW27" s="14">
        <v>26.47</v>
      </c>
      <c r="AX27" s="11">
        <f t="shared" si="54"/>
        <v>86.47</v>
      </c>
      <c r="AY27" s="13">
        <f t="shared" si="55"/>
        <v>48.363594310165375</v>
      </c>
      <c r="AZ27" s="12">
        <v>2</v>
      </c>
      <c r="BA27" s="14">
        <v>4.9400000000000004</v>
      </c>
      <c r="BB27" s="11">
        <f t="shared" si="56"/>
        <v>124.94</v>
      </c>
      <c r="BC27" s="13">
        <f t="shared" si="57"/>
        <v>57.65167280294542</v>
      </c>
      <c r="BD27" s="12">
        <v>2</v>
      </c>
      <c r="BE27" s="14">
        <v>5.54</v>
      </c>
      <c r="BF27" s="14">
        <v>20</v>
      </c>
      <c r="BG27" s="49">
        <f t="shared" si="58"/>
        <v>125.54</v>
      </c>
      <c r="BH27" s="11">
        <f t="shared" si="59"/>
        <v>0.2535525618797122</v>
      </c>
      <c r="BI27" s="40">
        <f t="shared" si="62"/>
        <v>29.345228612394454</v>
      </c>
    </row>
    <row r="28" spans="1:61">
      <c r="A28" s="9" t="s">
        <v>45</v>
      </c>
      <c r="B28" s="16">
        <f t="shared" si="31"/>
        <v>846.80651754136977</v>
      </c>
      <c r="C28" s="39">
        <v>60</v>
      </c>
      <c r="D28" s="13">
        <f t="shared" si="33"/>
        <v>70.588235294117652</v>
      </c>
      <c r="E28" s="12">
        <v>0</v>
      </c>
      <c r="F28" s="14">
        <v>5.56</v>
      </c>
      <c r="G28" s="11">
        <f t="shared" si="34"/>
        <v>5.56</v>
      </c>
      <c r="H28" s="13">
        <f t="shared" si="35"/>
        <v>80.935251798561154</v>
      </c>
      <c r="I28" s="4" t="str">
        <f t="shared" si="32"/>
        <v>Colby M1</v>
      </c>
      <c r="J28" s="12">
        <v>0</v>
      </c>
      <c r="K28" s="14">
        <v>19.03</v>
      </c>
      <c r="L28" s="14">
        <v>50</v>
      </c>
      <c r="M28" s="11">
        <f t="shared" si="36"/>
        <v>19.03</v>
      </c>
      <c r="N28" s="11">
        <f>((((L28/PI())/2)^2)*PI())/M28</f>
        <v>10.454213287696749</v>
      </c>
      <c r="O28" s="13">
        <f t="shared" si="61"/>
        <v>90.48870204939567</v>
      </c>
      <c r="P28" s="12">
        <v>1</v>
      </c>
      <c r="Q28" s="14">
        <v>39.06</v>
      </c>
      <c r="R28" s="11">
        <f t="shared" si="38"/>
        <v>99.06</v>
      </c>
      <c r="S28" s="13">
        <f t="shared" si="39"/>
        <v>45.336159903089033</v>
      </c>
      <c r="T28" s="12">
        <v>0</v>
      </c>
      <c r="U28" s="14">
        <v>12.97</v>
      </c>
      <c r="V28" s="49">
        <f t="shared" si="40"/>
        <v>12.97</v>
      </c>
      <c r="W28" s="13">
        <f t="shared" si="41"/>
        <v>61.757902852737075</v>
      </c>
      <c r="X28" s="12">
        <v>5</v>
      </c>
      <c r="Y28" s="14">
        <v>27.06</v>
      </c>
      <c r="Z28" s="11">
        <f t="shared" si="42"/>
        <v>327.06</v>
      </c>
      <c r="AA28" s="68">
        <f t="shared" si="43"/>
        <v>83.553476426343792</v>
      </c>
      <c r="AB28" s="12">
        <v>1</v>
      </c>
      <c r="AC28" s="14">
        <v>8.35</v>
      </c>
      <c r="AD28" s="11">
        <f t="shared" si="44"/>
        <v>68.349999999999994</v>
      </c>
      <c r="AE28" s="13">
        <f t="shared" si="45"/>
        <v>39.326993416239944</v>
      </c>
      <c r="AF28" s="12">
        <v>2</v>
      </c>
      <c r="AG28" s="14">
        <v>11.1</v>
      </c>
      <c r="AH28" s="11">
        <f t="shared" si="46"/>
        <v>131.1</v>
      </c>
      <c r="AI28" s="13">
        <f t="shared" si="47"/>
        <v>55.324180015255529</v>
      </c>
      <c r="AJ28" s="12">
        <v>1</v>
      </c>
      <c r="AK28" s="14">
        <v>13.65</v>
      </c>
      <c r="AL28" s="11">
        <f t="shared" si="48"/>
        <v>73.650000000000006</v>
      </c>
      <c r="AM28" s="13">
        <f t="shared" si="49"/>
        <v>81.547861507128303</v>
      </c>
      <c r="AN28" s="12">
        <v>7</v>
      </c>
      <c r="AO28" s="14">
        <v>43.04</v>
      </c>
      <c r="AP28" s="11">
        <f t="shared" si="50"/>
        <v>463.04</v>
      </c>
      <c r="AQ28" s="13">
        <f t="shared" si="51"/>
        <v>42.801917760884592</v>
      </c>
      <c r="AR28" s="12">
        <v>1</v>
      </c>
      <c r="AS28" s="14">
        <v>12.28</v>
      </c>
      <c r="AT28" s="11">
        <f t="shared" si="52"/>
        <v>72.28</v>
      </c>
      <c r="AU28" s="13">
        <f t="shared" si="53"/>
        <v>86.856668511344765</v>
      </c>
      <c r="AV28" s="12" t="s">
        <v>57</v>
      </c>
      <c r="AW28" s="14">
        <v>0</v>
      </c>
      <c r="AX28" s="11">
        <f t="shared" si="54"/>
        <v>99999</v>
      </c>
      <c r="AY28" s="13">
        <f t="shared" si="55"/>
        <v>0</v>
      </c>
      <c r="AZ28" s="12">
        <v>2</v>
      </c>
      <c r="BA28" s="14">
        <v>2.2799999999999998</v>
      </c>
      <c r="BB28" s="11">
        <f t="shared" si="56"/>
        <v>122.28</v>
      </c>
      <c r="BC28" s="13">
        <f t="shared" si="57"/>
        <v>58.905789990186449</v>
      </c>
      <c r="BD28" s="12">
        <v>1</v>
      </c>
      <c r="BE28" s="14">
        <v>14.6</v>
      </c>
      <c r="BF28" s="14">
        <v>20</v>
      </c>
      <c r="BG28" s="11">
        <f t="shared" si="58"/>
        <v>74.599999999999994</v>
      </c>
      <c r="BH28" s="11">
        <f t="shared" si="59"/>
        <v>0.42668885547425034</v>
      </c>
      <c r="BI28" s="40">
        <f t="shared" si="62"/>
        <v>49.3833780160858</v>
      </c>
    </row>
    <row r="29" spans="1:61" ht="15.75" thickBot="1">
      <c r="A29" s="22"/>
      <c r="B29" s="23" t="s">
        <v>46</v>
      </c>
      <c r="C29" s="41">
        <f>MAX(C19:C28)</f>
        <v>85</v>
      </c>
      <c r="D29" s="24"/>
      <c r="E29" s="25"/>
      <c r="F29" s="23"/>
      <c r="G29" s="23">
        <f>MIN(G19:G28)</f>
        <v>4.5</v>
      </c>
      <c r="H29" s="24"/>
      <c r="I29" s="23"/>
      <c r="J29" s="25"/>
      <c r="K29" s="25"/>
      <c r="L29" s="25"/>
      <c r="M29" s="23">
        <f>MIN(M19:M28)</f>
        <v>17.22</v>
      </c>
      <c r="N29" s="23">
        <f>MAX(N19:N28)</f>
        <v>11.553059167530149</v>
      </c>
      <c r="O29" s="24"/>
      <c r="P29" s="25"/>
      <c r="Q29" s="25"/>
      <c r="R29" s="23">
        <f>MIN(R19:R28)</f>
        <v>44.91</v>
      </c>
      <c r="S29" s="25"/>
      <c r="T29" s="25"/>
      <c r="U29" s="25"/>
      <c r="V29" s="23">
        <f>MIN(V19:V28)</f>
        <v>8.01</v>
      </c>
      <c r="W29" s="26"/>
      <c r="X29" s="26"/>
      <c r="Y29" s="25"/>
      <c r="Z29" s="23">
        <f>MIN(Z19:Z28)</f>
        <v>273.27</v>
      </c>
      <c r="AA29" s="25"/>
      <c r="AB29" s="25"/>
      <c r="AC29" s="25"/>
      <c r="AD29" s="23">
        <f>MIN(AD19:AD28)</f>
        <v>26.88</v>
      </c>
      <c r="AE29" s="25"/>
      <c r="AF29" s="25"/>
      <c r="AG29" s="25"/>
      <c r="AH29" s="23">
        <f>MIN(AH19:AH28)</f>
        <v>72.53</v>
      </c>
      <c r="AI29" s="25"/>
      <c r="AJ29" s="25"/>
      <c r="AK29" s="25"/>
      <c r="AL29" s="23">
        <f>MIN(AL19:AL28)</f>
        <v>60.06</v>
      </c>
      <c r="AM29" s="25"/>
      <c r="AN29" s="25"/>
      <c r="AO29" s="25"/>
      <c r="AP29" s="23">
        <f>MIN(AP19:AP28)</f>
        <v>198.19</v>
      </c>
      <c r="AQ29" s="24"/>
      <c r="AR29" s="25"/>
      <c r="AS29" s="25"/>
      <c r="AT29" s="23">
        <f>MIN(AT19:AT28)</f>
        <v>62.78</v>
      </c>
      <c r="AU29" s="25"/>
      <c r="AV29" s="25"/>
      <c r="AW29" s="25"/>
      <c r="AX29" s="23">
        <f>MIN(AX19:AX28)</f>
        <v>41.82</v>
      </c>
      <c r="AY29" s="25"/>
      <c r="AZ29" s="25"/>
      <c r="BA29" s="25"/>
      <c r="BB29" s="23">
        <f>MIN(BB19:BB28)</f>
        <v>72.03</v>
      </c>
      <c r="BC29" s="25"/>
      <c r="BD29" s="25"/>
      <c r="BE29" s="25"/>
      <c r="BF29" s="25"/>
      <c r="BG29" s="23">
        <f>MIN(BG19:BG28)</f>
        <v>36.840000000000003</v>
      </c>
      <c r="BH29" s="23">
        <f>MAX(BH19:BH28)</f>
        <v>0.86403335011886728</v>
      </c>
      <c r="BI29" s="42"/>
    </row>
    <row r="30" spans="1:61">
      <c r="A30" s="10"/>
      <c r="B30" s="90" t="s">
        <v>53</v>
      </c>
      <c r="C30" s="90"/>
      <c r="D30" s="78" t="s">
        <v>54</v>
      </c>
      <c r="E30" s="78"/>
      <c r="F30" s="4"/>
      <c r="G30" s="4"/>
      <c r="H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</row>
    <row r="31" spans="1:61">
      <c r="B31" s="11" t="s">
        <v>19</v>
      </c>
      <c r="C31" s="11" t="s">
        <v>55</v>
      </c>
      <c r="D31" s="11" t="s">
        <v>56</v>
      </c>
      <c r="E31" s="11" t="s">
        <v>55</v>
      </c>
    </row>
    <row r="32" spans="1:61" ht="15.95" customHeight="1">
      <c r="A32" s="18" t="s">
        <v>47</v>
      </c>
      <c r="B32">
        <f>LARGE(B4:B12,1)</f>
        <v>1025.9200850196944</v>
      </c>
      <c r="C32" s="59" t="s">
        <v>28</v>
      </c>
      <c r="D32">
        <f>LARGE(B19:B28,1)</f>
        <v>1077.2193090689793</v>
      </c>
      <c r="E32" t="s">
        <v>36</v>
      </c>
    </row>
    <row r="33" spans="1:5">
      <c r="A33" s="20" t="s">
        <v>48</v>
      </c>
      <c r="B33">
        <f>LARGE(B4:B12,2)</f>
        <v>945.12577987902034</v>
      </c>
      <c r="C33" t="s">
        <v>27</v>
      </c>
      <c r="D33">
        <f>LARGE(B19:B28,2)</f>
        <v>1072.0148015090688</v>
      </c>
      <c r="E33" t="s">
        <v>38</v>
      </c>
    </row>
    <row r="34" spans="1:5">
      <c r="A34" s="21" t="s">
        <v>49</v>
      </c>
      <c r="B34">
        <f>LARGE(B4:B12,3)</f>
        <v>912.48906865452705</v>
      </c>
      <c r="C34" t="s">
        <v>25</v>
      </c>
      <c r="D34">
        <f>LARGE(B19:B28,3)</f>
        <v>1002.221131984711</v>
      </c>
      <c r="E34" t="s">
        <v>40</v>
      </c>
    </row>
  </sheetData>
  <sheetProtection selectLockedCells="1"/>
  <mergeCells count="34">
    <mergeCell ref="B30:C30"/>
    <mergeCell ref="AZ17:BC17"/>
    <mergeCell ref="P17:S17"/>
    <mergeCell ref="T17:W17"/>
    <mergeCell ref="X17:AA17"/>
    <mergeCell ref="AB17:AE17"/>
    <mergeCell ref="AF17:AI17"/>
    <mergeCell ref="D30:E30"/>
    <mergeCell ref="E2:H2"/>
    <mergeCell ref="C2:D2"/>
    <mergeCell ref="A2:A3"/>
    <mergeCell ref="B2:B3"/>
    <mergeCell ref="J2:O2"/>
    <mergeCell ref="A17:A18"/>
    <mergeCell ref="B17:B18"/>
    <mergeCell ref="C17:D17"/>
    <mergeCell ref="E17:H17"/>
    <mergeCell ref="J17:O17"/>
    <mergeCell ref="BD2:BI2"/>
    <mergeCell ref="BD17:BI17"/>
    <mergeCell ref="P2:S2"/>
    <mergeCell ref="AJ17:AM17"/>
    <mergeCell ref="AN2:AQ2"/>
    <mergeCell ref="AN17:AQ17"/>
    <mergeCell ref="AV2:AY2"/>
    <mergeCell ref="AZ2:BC2"/>
    <mergeCell ref="T2:W2"/>
    <mergeCell ref="X2:AA2"/>
    <mergeCell ref="AB2:AE2"/>
    <mergeCell ref="AF2:AI2"/>
    <mergeCell ref="AJ2:AM2"/>
    <mergeCell ref="AR2:AU2"/>
    <mergeCell ref="AR17:AU17"/>
    <mergeCell ref="AV17:AY17"/>
  </mergeCells>
  <pageMargins left="0.7" right="0.7" top="0.75" bottom="0.75" header="0.3" footer="0.3"/>
  <pageSetup orientation="portrait" horizontalDpi="4294967292" vertic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2"/>
  <sheetViews>
    <sheetView workbookViewId="0">
      <selection activeCell="I18" sqref="I18"/>
    </sheetView>
  </sheetViews>
  <sheetFormatPr defaultColWidth="8.85546875" defaultRowHeight="15"/>
  <cols>
    <col min="2" max="2" width="28.5703125" bestFit="1" customWidth="1"/>
  </cols>
  <sheetData>
    <row r="2" spans="2:4" ht="23.25">
      <c r="B2" s="51" t="s">
        <v>58</v>
      </c>
    </row>
    <row r="4" spans="2:4" ht="15.75" thickBot="1">
      <c r="B4" s="50" t="s">
        <v>0</v>
      </c>
    </row>
    <row r="5" spans="2:4" ht="15.75" thickBot="1">
      <c r="B5" s="52" t="s">
        <v>3</v>
      </c>
      <c r="C5" s="55" t="s">
        <v>21</v>
      </c>
      <c r="D5" s="56" t="s">
        <v>22</v>
      </c>
    </row>
    <row r="6" spans="2:4">
      <c r="B6" s="6" t="s">
        <v>59</v>
      </c>
      <c r="C6" s="61"/>
      <c r="D6" s="59">
        <v>49.43</v>
      </c>
    </row>
    <row r="7" spans="2:4">
      <c r="B7" s="6" t="s">
        <v>60</v>
      </c>
      <c r="C7" s="61">
        <v>1</v>
      </c>
      <c r="D7" s="59">
        <v>14.47</v>
      </c>
    </row>
    <row r="8" spans="2:4">
      <c r="B8" s="54" t="s">
        <v>51</v>
      </c>
      <c r="C8" s="61" t="s">
        <v>57</v>
      </c>
      <c r="D8" s="59"/>
    </row>
    <row r="9" spans="2:4">
      <c r="B9" s="6" t="s">
        <v>26</v>
      </c>
      <c r="C9" s="61">
        <v>1</v>
      </c>
      <c r="D9" s="59">
        <v>5.12</v>
      </c>
    </row>
    <row r="10" spans="2:4">
      <c r="B10" s="54" t="s">
        <v>27</v>
      </c>
      <c r="C10" s="61">
        <v>1</v>
      </c>
      <c r="D10" s="59">
        <v>25.03</v>
      </c>
    </row>
    <row r="11" spans="2:4">
      <c r="B11" s="58" t="s">
        <v>29</v>
      </c>
      <c r="C11" s="62">
        <v>1</v>
      </c>
      <c r="D11" s="3">
        <v>11.15</v>
      </c>
    </row>
    <row r="14" spans="2:4" ht="15.75" thickBot="1">
      <c r="B14" s="10" t="s">
        <v>35</v>
      </c>
    </row>
    <row r="15" spans="2:4" ht="15.75" thickBot="1">
      <c r="B15" s="53" t="s">
        <v>3</v>
      </c>
      <c r="C15" s="55" t="s">
        <v>21</v>
      </c>
      <c r="D15" s="56" t="s">
        <v>22</v>
      </c>
    </row>
    <row r="16" spans="2:4">
      <c r="B16" s="57" t="s">
        <v>36</v>
      </c>
      <c r="C16" s="59"/>
      <c r="D16" s="59">
        <v>42</v>
      </c>
    </row>
    <row r="17" spans="2:4">
      <c r="B17" s="57" t="s">
        <v>61</v>
      </c>
      <c r="C17" s="59">
        <v>1</v>
      </c>
      <c r="D17" s="59">
        <v>23.97</v>
      </c>
    </row>
    <row r="18" spans="2:4">
      <c r="B18" s="57" t="s">
        <v>62</v>
      </c>
      <c r="C18" s="59" t="s">
        <v>57</v>
      </c>
      <c r="D18" s="59"/>
    </row>
    <row r="19" spans="2:4">
      <c r="B19" s="57" t="s">
        <v>38</v>
      </c>
      <c r="C19" s="59" t="s">
        <v>57</v>
      </c>
      <c r="D19" s="59"/>
    </row>
    <row r="20" spans="2:4">
      <c r="B20" s="57" t="s">
        <v>39</v>
      </c>
      <c r="C20" s="59"/>
      <c r="D20" s="59">
        <v>44.72</v>
      </c>
    </row>
    <row r="21" spans="2:4">
      <c r="B21" s="57" t="s">
        <v>40</v>
      </c>
      <c r="C21" s="59">
        <v>3</v>
      </c>
      <c r="D21" s="59">
        <v>5.25</v>
      </c>
    </row>
    <row r="22" spans="2:4">
      <c r="B22" s="60" t="s">
        <v>41</v>
      </c>
      <c r="C22" s="3">
        <v>2</v>
      </c>
      <c r="D22" s="3">
        <v>32.5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2373E4D175DB4195F8E7EB1E3EE6D7" ma:contentTypeVersion="4" ma:contentTypeDescription="Create a new document." ma:contentTypeScope="" ma:versionID="e07e4bf44fd55a02e0730a83aea34692">
  <xsd:schema xmlns:xsd="http://www.w3.org/2001/XMLSchema" xmlns:xs="http://www.w3.org/2001/XMLSchema" xmlns:p="http://schemas.microsoft.com/office/2006/metadata/properties" xmlns:ns3="baeefce5-f2e5-4aa5-b099-ba539064cffa" targetNamespace="http://schemas.microsoft.com/office/2006/metadata/properties" ma:root="true" ma:fieldsID="8863dbc0c1f4ab1b857501fd9aea4bf8" ns3:_="">
    <xsd:import namespace="baeefce5-f2e5-4aa5-b099-ba539064cf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eefce5-f2e5-4aa5-b099-ba539064cf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D8FADB-F59D-4DF3-9E3F-EE670F42F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eefce5-f2e5-4aa5-b099-ba539064cf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60EE79-AB81-453A-8549-5DF0E3173F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68B5EC-CEAC-4B14-BE6C-6C158F722C04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baeefce5-f2e5-4aa5-b099-ba539064cffa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Spare Comp</vt:lpstr>
      <vt:lpstr>Sheet3</vt:lpstr>
    </vt:vector>
  </TitlesOfParts>
  <Manager/>
  <Company>University of New Brunswick, Fredericton Campus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Alanna</dc:creator>
  <cp:keywords/>
  <dc:description/>
  <cp:lastModifiedBy>Matthew Steven</cp:lastModifiedBy>
  <cp:revision/>
  <cp:lastPrinted>2022-10-17T15:01:45Z</cp:lastPrinted>
  <dcterms:created xsi:type="dcterms:W3CDTF">2012-09-26T16:31:30Z</dcterms:created>
  <dcterms:modified xsi:type="dcterms:W3CDTF">2022-10-17T15:02:34Z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0x010100AD2373E4D175DB4195F8E7EB1E3EE6D7</vt:lpwstr>
  </property>
</Properties>
</file>