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60" windowWidth="19440" windowHeight="11700" tabRatio="589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<sst xmlns="http://schemas.openxmlformats.org/spreadsheetml/2006/main" count="214" uniqueCount="58">
  <si>
    <t>Team</t>
  </si>
  <si>
    <t>Total Points</t>
  </si>
  <si>
    <t>Axe Throw</t>
  </si>
  <si>
    <t>Score</t>
  </si>
  <si>
    <t>Points</t>
  </si>
  <si>
    <t>Pole Climb</t>
  </si>
  <si>
    <t>Time (hs)</t>
  </si>
  <si>
    <t>Chainsaw</t>
  </si>
  <si>
    <t>Super Swede</t>
  </si>
  <si>
    <t>Min</t>
  </si>
  <si>
    <t>Sec</t>
  </si>
  <si>
    <t>Time (cs)</t>
  </si>
  <si>
    <t>Single Buck</t>
  </si>
  <si>
    <t>Kettle Boil</t>
  </si>
  <si>
    <t>Quarter Split</t>
  </si>
  <si>
    <t>Vertical Chop</t>
  </si>
  <si>
    <t>Horizontal Chop</t>
  </si>
  <si>
    <t>Pulp Toss</t>
  </si>
  <si>
    <t>Log Deck</t>
  </si>
  <si>
    <t>Team Crosscut</t>
  </si>
  <si>
    <t>Team Swede</t>
  </si>
  <si>
    <t>Best</t>
  </si>
  <si>
    <t>WOMEN</t>
  </si>
  <si>
    <t>MEN</t>
  </si>
  <si>
    <t>Circum</t>
  </si>
  <si>
    <t>Normalized</t>
  </si>
  <si>
    <t>DAC1</t>
  </si>
  <si>
    <t>Unity1</t>
  </si>
  <si>
    <t>Flemming 1</t>
  </si>
  <si>
    <t>UNB W1</t>
  </si>
  <si>
    <t>SSFC W1</t>
  </si>
  <si>
    <t>SSFC W2</t>
  </si>
  <si>
    <t>DAC W1</t>
  </si>
  <si>
    <t>DAC W2</t>
  </si>
  <si>
    <t>MAC W1</t>
  </si>
  <si>
    <t>MCFT W1</t>
  </si>
  <si>
    <t>MCFT W2</t>
  </si>
  <si>
    <t>Unity W1</t>
  </si>
  <si>
    <t>Colby W1</t>
  </si>
  <si>
    <t>Maine W1</t>
  </si>
  <si>
    <t>UNB M1</t>
  </si>
  <si>
    <t>UNB M2</t>
  </si>
  <si>
    <t>SSFC M1</t>
  </si>
  <si>
    <t>SSFC M2</t>
  </si>
  <si>
    <t>DAC M1</t>
  </si>
  <si>
    <t>DAC M2</t>
  </si>
  <si>
    <t>MAC M1</t>
  </si>
  <si>
    <t>MAC M2</t>
  </si>
  <si>
    <t>MCFT M1</t>
  </si>
  <si>
    <t>MCFT M2</t>
  </si>
  <si>
    <t>Unity M1</t>
  </si>
  <si>
    <t>Unity M2</t>
  </si>
  <si>
    <t>Colby M1</t>
  </si>
  <si>
    <t>Maine M1</t>
  </si>
  <si>
    <t>DQ</t>
  </si>
  <si>
    <t>MAC W2</t>
  </si>
  <si>
    <t>Maine M2</t>
  </si>
  <si>
    <t>Accuracy Cut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</si>
</sst>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3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3" fillId="0" borderId="14" xfId="0" applyFon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0" fillId="0" borderId="15" xfId="0" applyBorder="1" applyAlignment="1">
      <alignment/>
    </xf>
    <xf numFmtId="0" fontId="33" fillId="0" borderId="13" xfId="0" applyFon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33" borderId="10" xfId="0" applyFill="1" applyBorder="1" applyAlignment="1" applyProtection="1">
      <alignment horizontal="center"/>
      <protection locked="0"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2" fontId="0" fillId="0" borderId="11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2" fontId="0" fillId="0" borderId="19" xfId="0" applyNumberForma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33" fillId="0" borderId="0" xfId="0" applyFont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33" borderId="10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33" borderId="10" xfId="0" applyNumberFormat="1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 horizontal="center"/>
      <protection locked="0"/>
    </xf>
    <xf numFmtId="2" fontId="0" fillId="0" borderId="11" xfId="0" applyNumberFormat="1" applyBorder="1" applyAlignment="1">
      <alignment horizontal="center"/>
    </xf>
    <xf numFmtId="0" fontId="0" fillId="33" borderId="0" xfId="0" applyFill="1" applyBorder="1" applyAlignment="1" applyProtection="1">
      <alignment horizontal="center"/>
      <protection locked="0"/>
    </xf>
    <xf numFmtId="0" fontId="35" fillId="0" borderId="20" xfId="0" applyFont="1" applyBorder="1" applyAlignment="1">
      <alignment/>
    </xf>
    <xf numFmtId="0" fontId="0" fillId="0" borderId="18" xfId="0" applyFill="1" applyBorder="1" applyAlignment="1">
      <alignment/>
    </xf>
    <xf numFmtId="2" fontId="0" fillId="34" borderId="11" xfId="0" applyNumberFormat="1" applyFill="1" applyBorder="1" applyAlignment="1">
      <alignment horizontal="center"/>
    </xf>
    <xf numFmtId="2" fontId="0" fillId="35" borderId="11" xfId="0" applyNumberFormat="1" applyFill="1" applyBorder="1" applyAlignment="1">
      <alignment horizontal="center"/>
    </xf>
    <xf numFmtId="2" fontId="0" fillId="36" borderId="11" xfId="0" applyNumberFormat="1" applyFill="1" applyBorder="1" applyAlignment="1">
      <alignment horizontal="center"/>
    </xf>
    <xf numFmtId="2" fontId="0" fillId="37" borderId="11" xfId="0" applyNumberFormat="1" applyFill="1" applyBorder="1" applyAlignment="1">
      <alignment horizontal="center"/>
    </xf>
    <xf numFmtId="2" fontId="0" fillId="34" borderId="19" xfId="0" applyNumberFormat="1" applyFill="1" applyBorder="1" applyAlignment="1">
      <alignment horizontal="center"/>
    </xf>
    <xf numFmtId="2" fontId="0" fillId="37" borderId="19" xfId="0" applyNumberFormat="1" applyFill="1" applyBorder="1" applyAlignment="1">
      <alignment horizontal="center"/>
    </xf>
    <xf numFmtId="2" fontId="0" fillId="36" borderId="19" xfId="0" applyNumberForma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0" fontId="33" fillId="0" borderId="21" xfId="0" applyFont="1" applyBorder="1" applyAlignment="1">
      <alignment horizontal="center"/>
    </xf>
    <xf numFmtId="0" fontId="33" fillId="0" borderId="22" xfId="0" applyFont="1" applyBorder="1" applyAlignment="1">
      <alignment horizontal="center"/>
    </xf>
    <xf numFmtId="0" fontId="33" fillId="0" borderId="23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5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center"/>
    </xf>
    <xf numFmtId="0" fontId="33" fillId="0" borderId="16" xfId="0" applyFont="1" applyBorder="1" applyAlignment="1">
      <alignment horizontal="center"/>
    </xf>
    <xf numFmtId="0" fontId="33" fillId="0" borderId="27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38"/>
  <sheetViews>
    <sheetView tabSelected="1" zoomScalePageLayoutView="0" workbookViewId="0" topLeftCell="AB1">
      <selection activeCell="A1" sqref="A1"/>
    </sheetView>
  </sheetViews>
  <sheetFormatPr defaultColWidth="9.140625" defaultRowHeight="15"/>
  <cols>
    <col min="1" max="1" width="10.57421875" style="0" customWidth="1"/>
    <col min="2" max="2" width="11.8515625" style="0" customWidth="1"/>
    <col min="3" max="3" width="5.421875" style="0" customWidth="1"/>
    <col min="4" max="4" width="8.8515625" style="0" customWidth="1"/>
    <col min="5" max="5" width="11.57421875" style="0" customWidth="1"/>
    <col min="6" max="6" width="4.140625" style="0" customWidth="1"/>
    <col min="7" max="7" width="6.7109375" style="0" customWidth="1"/>
    <col min="8" max="8" width="8.28125" style="0" bestFit="1" customWidth="1"/>
    <col min="9" max="9" width="10.421875" style="0" customWidth="1"/>
    <col min="10" max="10" width="9.140625" style="0" customWidth="1"/>
    <col min="11" max="11" width="5.00390625" style="0" customWidth="1"/>
    <col min="12" max="12" width="6.00390625" style="0" bestFit="1" customWidth="1"/>
    <col min="13" max="13" width="6.00390625" style="0" customWidth="1"/>
    <col min="14" max="14" width="8.57421875" style="0" customWidth="1"/>
    <col min="15" max="15" width="12.00390625" style="0" bestFit="1" customWidth="1"/>
    <col min="16" max="16" width="7.28125" style="0" bestFit="1" customWidth="1"/>
    <col min="17" max="17" width="5.28125" style="0" customWidth="1"/>
    <col min="18" max="18" width="7.00390625" style="0" customWidth="1"/>
    <col min="19" max="19" width="8.28125" style="0" bestFit="1" customWidth="1"/>
    <col min="20" max="20" width="10.7109375" style="0" customWidth="1"/>
    <col min="21" max="21" width="5.7109375" style="0" customWidth="1"/>
    <col min="22" max="22" width="6.8515625" style="0" customWidth="1"/>
    <col min="23" max="23" width="9.140625" style="0" customWidth="1"/>
    <col min="24" max="24" width="8.7109375" style="0" customWidth="1"/>
    <col min="25" max="25" width="6.57421875" style="0" customWidth="1"/>
    <col min="26" max="26" width="7.28125" style="0" customWidth="1"/>
    <col min="27" max="27" width="12.140625" style="0" customWidth="1"/>
    <col min="28" max="28" width="11.8515625" style="0" customWidth="1"/>
    <col min="29" max="29" width="7.7109375" style="0" customWidth="1"/>
    <col min="30" max="30" width="8.421875" style="0" customWidth="1"/>
    <col min="31" max="31" width="8.28125" style="0" bestFit="1" customWidth="1"/>
    <col min="32" max="32" width="9.28125" style="0" customWidth="1"/>
    <col min="33" max="33" width="7.140625" style="0" customWidth="1"/>
    <col min="34" max="34" width="7.00390625" style="0" customWidth="1"/>
    <col min="35" max="35" width="9.7109375" style="0" customWidth="1"/>
    <col min="36" max="36" width="7.28125" style="0" customWidth="1"/>
    <col min="37" max="37" width="11.28125" style="0" customWidth="1"/>
    <col min="38" max="38" width="6.00390625" style="0" bestFit="1" customWidth="1"/>
    <col min="39" max="39" width="8.28125" style="0" bestFit="1" customWidth="1"/>
    <col min="40" max="40" width="8.421875" style="0" customWidth="1"/>
    <col min="41" max="41" width="7.28125" style="0" customWidth="1"/>
    <col min="42" max="42" width="6.28125" style="0" bestFit="1" customWidth="1"/>
    <col min="43" max="43" width="8.28125" style="0" bestFit="1" customWidth="1"/>
    <col min="44" max="44" width="10.28125" style="0" bestFit="1" customWidth="1"/>
    <col min="45" max="45" width="7.57421875" style="0" customWidth="1"/>
    <col min="46" max="46" width="7.421875" style="0" customWidth="1"/>
    <col min="47" max="47" width="8.28125" style="0" bestFit="1" customWidth="1"/>
    <col min="49" max="50" width="7.00390625" style="0" customWidth="1"/>
    <col min="51" max="51" width="8.7109375" style="0" customWidth="1"/>
    <col min="52" max="52" width="9.00390625" style="0" customWidth="1"/>
    <col min="53" max="53" width="5.140625" style="0" customWidth="1"/>
    <col min="54" max="54" width="7.57421875" style="0" customWidth="1"/>
    <col min="55" max="55" width="9.140625" style="0" customWidth="1"/>
    <col min="57" max="57" width="5.7109375" style="0" customWidth="1"/>
    <col min="58" max="58" width="8.00390625" style="0" customWidth="1"/>
    <col min="59" max="59" width="8.421875" style="0" customWidth="1"/>
    <col min="60" max="60" width="7.421875" style="0" customWidth="1"/>
    <col min="61" max="61" width="5.28125" style="0" customWidth="1"/>
  </cols>
  <sheetData>
    <row r="1" spans="1:2" ht="18" thickBot="1">
      <c r="A1" s="43" t="s">
        <v>22</v>
      </c>
      <c r="B1" s="43"/>
    </row>
    <row r="2" spans="1:60" ht="15">
      <c r="A2" s="55" t="s">
        <v>0</v>
      </c>
      <c r="B2" s="57" t="s">
        <v>1</v>
      </c>
      <c r="C2" s="53" t="s">
        <v>2</v>
      </c>
      <c r="D2" s="54"/>
      <c r="E2" s="19"/>
      <c r="F2" s="53" t="s">
        <v>5</v>
      </c>
      <c r="G2" s="59"/>
      <c r="H2" s="59"/>
      <c r="I2" s="54"/>
      <c r="J2" s="19"/>
      <c r="K2" s="53" t="s">
        <v>12</v>
      </c>
      <c r="L2" s="59"/>
      <c r="M2" s="59"/>
      <c r="N2" s="59"/>
      <c r="O2" s="59"/>
      <c r="P2" s="54"/>
      <c r="Q2" s="53" t="s">
        <v>8</v>
      </c>
      <c r="R2" s="59"/>
      <c r="S2" s="59"/>
      <c r="T2" s="54"/>
      <c r="U2" s="53" t="s">
        <v>7</v>
      </c>
      <c r="V2" s="59"/>
      <c r="W2" s="59"/>
      <c r="X2" s="54"/>
      <c r="Y2" s="53" t="s">
        <v>13</v>
      </c>
      <c r="Z2" s="59"/>
      <c r="AA2" s="59"/>
      <c r="AB2" s="54"/>
      <c r="AC2" s="53" t="s">
        <v>14</v>
      </c>
      <c r="AD2" s="59"/>
      <c r="AE2" s="59"/>
      <c r="AF2" s="54"/>
      <c r="AG2" s="53" t="s">
        <v>15</v>
      </c>
      <c r="AH2" s="59"/>
      <c r="AI2" s="59"/>
      <c r="AJ2" s="54"/>
      <c r="AK2" s="59" t="s">
        <v>16</v>
      </c>
      <c r="AL2" s="59"/>
      <c r="AM2" s="59"/>
      <c r="AN2" s="54"/>
      <c r="AO2" s="53" t="s">
        <v>17</v>
      </c>
      <c r="AP2" s="59"/>
      <c r="AQ2" s="59"/>
      <c r="AR2" s="54"/>
      <c r="AS2" s="53" t="s">
        <v>18</v>
      </c>
      <c r="AT2" s="59"/>
      <c r="AU2" s="59"/>
      <c r="AV2" s="54"/>
      <c r="AW2" s="53" t="s">
        <v>19</v>
      </c>
      <c r="AX2" s="59"/>
      <c r="AY2" s="59"/>
      <c r="AZ2" s="54"/>
      <c r="BA2" s="53" t="s">
        <v>20</v>
      </c>
      <c r="BB2" s="59"/>
      <c r="BC2" s="59"/>
      <c r="BD2" s="54"/>
      <c r="BE2" s="53" t="s">
        <v>57</v>
      </c>
      <c r="BF2" s="59"/>
      <c r="BG2" s="59"/>
      <c r="BH2" s="60"/>
    </row>
    <row r="3" spans="1:60" ht="15">
      <c r="A3" s="56"/>
      <c r="B3" s="58"/>
      <c r="C3" s="4" t="s">
        <v>3</v>
      </c>
      <c r="D3" s="13" t="s">
        <v>4</v>
      </c>
      <c r="E3" s="16"/>
      <c r="F3" s="4" t="s">
        <v>9</v>
      </c>
      <c r="G3" s="7" t="s">
        <v>10</v>
      </c>
      <c r="H3" s="7" t="s">
        <v>11</v>
      </c>
      <c r="I3" s="13" t="s">
        <v>4</v>
      </c>
      <c r="J3" s="16"/>
      <c r="K3" s="4" t="s">
        <v>9</v>
      </c>
      <c r="L3" s="7" t="s">
        <v>10</v>
      </c>
      <c r="M3" s="7" t="s">
        <v>24</v>
      </c>
      <c r="N3" s="8" t="s">
        <v>11</v>
      </c>
      <c r="O3" s="8" t="s">
        <v>25</v>
      </c>
      <c r="P3" s="13" t="s">
        <v>4</v>
      </c>
      <c r="Q3" s="4" t="s">
        <v>9</v>
      </c>
      <c r="R3" s="7" t="s">
        <v>10</v>
      </c>
      <c r="S3" s="8" t="s">
        <v>6</v>
      </c>
      <c r="T3" s="13" t="s">
        <v>4</v>
      </c>
      <c r="U3" s="4" t="s">
        <v>9</v>
      </c>
      <c r="V3" s="7" t="s">
        <v>10</v>
      </c>
      <c r="W3" s="8" t="s">
        <v>11</v>
      </c>
      <c r="X3" s="13" t="s">
        <v>4</v>
      </c>
      <c r="Y3" s="4" t="s">
        <v>9</v>
      </c>
      <c r="Z3" s="7" t="s">
        <v>10</v>
      </c>
      <c r="AA3" s="7" t="s">
        <v>11</v>
      </c>
      <c r="AB3" s="13" t="s">
        <v>4</v>
      </c>
      <c r="AC3" s="4" t="s">
        <v>9</v>
      </c>
      <c r="AD3" s="7" t="s">
        <v>10</v>
      </c>
      <c r="AE3" s="7" t="s">
        <v>11</v>
      </c>
      <c r="AF3" s="13" t="s">
        <v>4</v>
      </c>
      <c r="AG3" s="4" t="s">
        <v>9</v>
      </c>
      <c r="AH3" s="7" t="s">
        <v>10</v>
      </c>
      <c r="AI3" s="7" t="s">
        <v>11</v>
      </c>
      <c r="AJ3" s="13" t="s">
        <v>4</v>
      </c>
      <c r="AK3" s="4" t="s">
        <v>9</v>
      </c>
      <c r="AL3" s="7" t="s">
        <v>10</v>
      </c>
      <c r="AM3" s="7" t="s">
        <v>11</v>
      </c>
      <c r="AN3" s="13" t="s">
        <v>4</v>
      </c>
      <c r="AO3" s="4" t="s">
        <v>9</v>
      </c>
      <c r="AP3" s="7" t="s">
        <v>10</v>
      </c>
      <c r="AQ3" s="7" t="s">
        <v>11</v>
      </c>
      <c r="AR3" s="13" t="s">
        <v>4</v>
      </c>
      <c r="AS3" s="4" t="s">
        <v>9</v>
      </c>
      <c r="AT3" s="7" t="s">
        <v>10</v>
      </c>
      <c r="AU3" s="7" t="s">
        <v>11</v>
      </c>
      <c r="AV3" s="13" t="s">
        <v>4</v>
      </c>
      <c r="AW3" s="4" t="s">
        <v>9</v>
      </c>
      <c r="AX3" s="7" t="s">
        <v>10</v>
      </c>
      <c r="AY3" s="7" t="s">
        <v>11</v>
      </c>
      <c r="AZ3" s="13" t="s">
        <v>4</v>
      </c>
      <c r="BA3" s="4" t="s">
        <v>9</v>
      </c>
      <c r="BB3" s="7" t="s">
        <v>10</v>
      </c>
      <c r="BC3" s="7" t="s">
        <v>11</v>
      </c>
      <c r="BD3" s="13" t="s">
        <v>4</v>
      </c>
      <c r="BE3" s="4" t="s">
        <v>9</v>
      </c>
      <c r="BF3" s="7" t="s">
        <v>10</v>
      </c>
      <c r="BG3" s="7" t="s">
        <v>11</v>
      </c>
      <c r="BH3" s="20" t="s">
        <v>4</v>
      </c>
    </row>
    <row r="4" spans="1:61" ht="15">
      <c r="A4" s="21" t="s">
        <v>29</v>
      </c>
      <c r="B4" s="14">
        <f>SUM(D4,I4,P4,T4,X4,AB4,AF4,AJ4,AN4,AR4,AV4,AZ4,BD4,BH4)</f>
        <v>723.6675698267609</v>
      </c>
      <c r="C4" s="22">
        <v>35</v>
      </c>
      <c r="D4" s="47">
        <f aca="true" t="shared" si="0" ref="D4:D15">C4/C$16*100</f>
        <v>70</v>
      </c>
      <c r="E4" s="15" t="str">
        <f>A4</f>
        <v>UNB W1</v>
      </c>
      <c r="F4" s="23"/>
      <c r="G4" s="24">
        <v>16.88</v>
      </c>
      <c r="H4" s="6">
        <f>IF(F4="DQ",99999,F4*60*100+G4*100)</f>
        <v>1688</v>
      </c>
      <c r="I4" s="3">
        <f aca="true" t="shared" si="1" ref="I4:I15">IF(F4="DQ",0,H$16/H4*100)</f>
        <v>42.77251184834123</v>
      </c>
      <c r="J4" s="12" t="str">
        <f>A4</f>
        <v>UNB W1</v>
      </c>
      <c r="K4" s="39"/>
      <c r="L4" s="40">
        <v>35.8</v>
      </c>
      <c r="M4" s="40">
        <v>16</v>
      </c>
      <c r="N4" s="6">
        <f>IF(K4="DQ",99999,K4*60*100+L4*100)</f>
        <v>3579.9999999999995</v>
      </c>
      <c r="O4" s="6">
        <f>((((M4/PI())/2)^2)*PI())/N4</f>
        <v>0.0056904560658554764</v>
      </c>
      <c r="P4" s="3">
        <f aca="true" t="shared" si="2" ref="P4:P15">IF(K4="DQ",0,O4/MAX($O$4:$O$15)*100)</f>
        <v>74.52513966480447</v>
      </c>
      <c r="Q4" s="23"/>
      <c r="R4" s="24">
        <v>31.32</v>
      </c>
      <c r="S4" s="6">
        <f>IF(Q4="DQ",99999,Q4*100*60+R4*100)</f>
        <v>3132</v>
      </c>
      <c r="T4" s="48">
        <f aca="true" t="shared" si="3" ref="T4:T15">IF(Q4="DQ",0,S$16/S4*100)</f>
        <v>89.08045977011494</v>
      </c>
      <c r="U4" s="23" t="s">
        <v>54</v>
      </c>
      <c r="V4" s="24"/>
      <c r="W4" s="6">
        <f>IF(U4="DQ",99999,U4*100*60+V4*100)</f>
        <v>99999</v>
      </c>
      <c r="X4" s="3">
        <f aca="true" t="shared" si="4" ref="X4:X16">IF(U4="DQ",0,W$16/W4*100)</f>
        <v>0</v>
      </c>
      <c r="Y4" s="23">
        <v>8</v>
      </c>
      <c r="Z4" s="24">
        <v>7.6</v>
      </c>
      <c r="AA4" s="6">
        <f>IF(Y4="DQ",99999,Y4*100*60+Z4*100)</f>
        <v>48760</v>
      </c>
      <c r="AB4" s="3">
        <f aca="true" t="shared" si="5" ref="AB4:AB15">IF(Y4="DQ",0,AA$16/AA4*100)</f>
        <v>76.0233798195242</v>
      </c>
      <c r="AC4" s="23"/>
      <c r="AD4" s="24">
        <v>57.47</v>
      </c>
      <c r="AE4" s="6">
        <f>IF(AC4="DQ",99999,AC4*100*60+AD4*100)</f>
        <v>5747</v>
      </c>
      <c r="AF4" s="47">
        <f aca="true" t="shared" si="6" ref="AF4:AF15">IF(AC4="DQ",0,AE$16/AE4*100)</f>
        <v>61.771358969897335</v>
      </c>
      <c r="AG4" s="23">
        <v>2</v>
      </c>
      <c r="AH4" s="24">
        <v>24.38</v>
      </c>
      <c r="AI4" s="6">
        <f>IF(AG4="DQ",99999,AG4*100*60+AH4*100)</f>
        <v>14438</v>
      </c>
      <c r="AJ4" s="3">
        <f aca="true" t="shared" si="7" ref="AJ4:AJ15">IF(AG4="DQ",0,AI$16/AI4*100)</f>
        <v>44.493697187976174</v>
      </c>
      <c r="AK4" s="23">
        <v>1</v>
      </c>
      <c r="AL4" s="24">
        <v>47.03</v>
      </c>
      <c r="AM4" s="6">
        <f>IF(AK4="DQ",99999,AK4*100*60+AL4*100)</f>
        <v>10703</v>
      </c>
      <c r="AN4" s="3">
        <f aca="true" t="shared" si="8" ref="AN4:AN15">IF(AK4="DQ",0,AM$16/AM4*100)</f>
        <v>39.14790245725497</v>
      </c>
      <c r="AO4" s="23">
        <v>9</v>
      </c>
      <c r="AP4" s="24">
        <v>4.85</v>
      </c>
      <c r="AQ4" s="6">
        <f>IF(AO4="DQ",99999,AO4*100*60+AP4*100)</f>
        <v>54485</v>
      </c>
      <c r="AR4" s="3">
        <f aca="true" t="shared" si="9" ref="AR4:AR15">IF(AO4="DQ",0,AQ$16/AQ4*100)</f>
        <v>39.24749931173718</v>
      </c>
      <c r="AS4" s="23">
        <v>2</v>
      </c>
      <c r="AT4" s="24">
        <v>25.97</v>
      </c>
      <c r="AU4" s="6">
        <f>IF(AS4="DQ",99999,AS4*100*60+AT4*100)</f>
        <v>14597</v>
      </c>
      <c r="AV4" s="3">
        <f aca="true" t="shared" si="10" ref="AV4:AV16">IF(AS4="DQ",0,AU$16/AU4*100)</f>
        <v>45.3243817222717</v>
      </c>
      <c r="AW4" s="23"/>
      <c r="AX4" s="24">
        <v>35.41</v>
      </c>
      <c r="AY4" s="6">
        <f>IF(AW4="DQ",99999,AW4*100*60+AX4*100)</f>
        <v>3540.9999999999995</v>
      </c>
      <c r="AZ4" s="3">
        <f aca="true" t="shared" si="11" ref="AZ4:AZ15">AY$16/AY4*100</f>
        <v>84.94775487150523</v>
      </c>
      <c r="BA4" s="23">
        <v>1</v>
      </c>
      <c r="BB4" s="24">
        <v>37.18</v>
      </c>
      <c r="BC4" s="6">
        <f>IF(BA4="DQ",99999,BA4*100*60+BB4*100)</f>
        <v>9718</v>
      </c>
      <c r="BD4" s="25">
        <f aca="true" t="shared" si="12" ref="BD4:BD15">BC$16/BC4*100</f>
        <v>52.67544762296769</v>
      </c>
      <c r="BE4" s="22" t="s">
        <v>54</v>
      </c>
      <c r="BF4" s="24"/>
      <c r="BG4" s="6">
        <f>IF(BE4="DQ",99999,BE4*60*100+BF4*100)</f>
        <v>99999</v>
      </c>
      <c r="BH4" s="26">
        <f aca="true" t="shared" si="13" ref="BH4:BH15">$BG$16/BG4*100</f>
        <v>3.658036580365804</v>
      </c>
      <c r="BI4" t="str">
        <f>A4</f>
        <v>UNB W1</v>
      </c>
    </row>
    <row r="5" spans="1:61" ht="15">
      <c r="A5" s="21" t="s">
        <v>30</v>
      </c>
      <c r="B5" s="14">
        <f aca="true" t="shared" si="14" ref="B5:B15">SUM(D5,I5,P5,T5,X5,AB5,AF5,AJ5,AN5,AR5,AV5,AZ5,BD5,BH5)</f>
        <v>925.0160365791676</v>
      </c>
      <c r="C5" s="22">
        <v>0</v>
      </c>
      <c r="D5" s="3">
        <f t="shared" si="0"/>
        <v>0</v>
      </c>
      <c r="E5" s="15" t="str">
        <f aca="true" t="shared" si="15" ref="E5:E15">A5</f>
        <v>SSFC W1</v>
      </c>
      <c r="F5" s="23"/>
      <c r="G5" s="24">
        <v>8.45</v>
      </c>
      <c r="H5" s="6">
        <f aca="true" t="shared" si="16" ref="H5:H15">IF(F5="DQ",99999,F5*60*100+G5*100)</f>
        <v>844.9999999999999</v>
      </c>
      <c r="I5" s="17">
        <f t="shared" si="1"/>
        <v>85.44378698224854</v>
      </c>
      <c r="J5" s="12" t="str">
        <f aca="true" t="shared" si="17" ref="J5:J15">A5</f>
        <v>SSFC W1</v>
      </c>
      <c r="K5" s="39"/>
      <c r="L5" s="40">
        <v>26.68</v>
      </c>
      <c r="M5" s="40">
        <v>16</v>
      </c>
      <c r="N5" s="37">
        <f aca="true" t="shared" si="18" ref="N5:N15">IF(K5="DQ",99999,K5*60*100+L5*100)</f>
        <v>2668</v>
      </c>
      <c r="O5" s="6">
        <f aca="true" t="shared" si="19" ref="O5:O15">((((M5/PI())/2)^2)*PI())/N5</f>
        <v>0.007635619458681636</v>
      </c>
      <c r="P5" s="45">
        <f t="shared" si="2"/>
        <v>100</v>
      </c>
      <c r="Q5" s="23"/>
      <c r="R5" s="24">
        <v>38.13</v>
      </c>
      <c r="S5" s="6">
        <f aca="true" t="shared" si="20" ref="S5:S15">IF(Q5="DQ",99999,Q5*100*60+R5*100)</f>
        <v>3813.0000000000005</v>
      </c>
      <c r="T5" s="17">
        <f t="shared" si="3"/>
        <v>73.17073170731706</v>
      </c>
      <c r="U5" s="23"/>
      <c r="V5" s="24">
        <v>12.33</v>
      </c>
      <c r="W5" s="6">
        <f aca="true" t="shared" si="21" ref="W5:W15">IF(U5="DQ",99999,U5*100*60+V5*100)</f>
        <v>1233</v>
      </c>
      <c r="X5" s="45">
        <f t="shared" si="4"/>
        <v>100</v>
      </c>
      <c r="Y5" s="23" t="s">
        <v>54</v>
      </c>
      <c r="Z5" s="24"/>
      <c r="AA5" s="6">
        <f aca="true" t="shared" si="22" ref="AA5:AA15">IF(Y5="DQ",99999,Y5*100*60+Z5*100)</f>
        <v>99999</v>
      </c>
      <c r="AB5" s="17">
        <f t="shared" si="5"/>
        <v>0</v>
      </c>
      <c r="AC5" s="23"/>
      <c r="AD5" s="24">
        <v>35.5</v>
      </c>
      <c r="AE5" s="6">
        <f aca="true" t="shared" si="23" ref="AE5:AE15">IF(AC5="DQ",99999,AC5*100*60+AD5*100)</f>
        <v>3550</v>
      </c>
      <c r="AF5" s="45">
        <f t="shared" si="6"/>
        <v>100</v>
      </c>
      <c r="AG5" s="23">
        <v>2</v>
      </c>
      <c r="AH5" s="24">
        <v>46.41</v>
      </c>
      <c r="AI5" s="6">
        <f aca="true" t="shared" si="24" ref="AI5:AI15">IF(AG5="DQ",99999,AG5*100*60+AH5*100)</f>
        <v>16641</v>
      </c>
      <c r="AJ5" s="17">
        <f t="shared" si="7"/>
        <v>38.60344931194039</v>
      </c>
      <c r="AK5" s="23"/>
      <c r="AL5" s="24">
        <v>54.56</v>
      </c>
      <c r="AM5" s="6">
        <f aca="true" t="shared" si="25" ref="AM5:AM15">IF(AK5="DQ",99999,AK5*100*60+AL5*100)</f>
        <v>5456</v>
      </c>
      <c r="AN5" s="47">
        <f t="shared" si="8"/>
        <v>76.79618768328446</v>
      </c>
      <c r="AO5" s="23">
        <v>3</v>
      </c>
      <c r="AP5" s="24">
        <v>33.84</v>
      </c>
      <c r="AQ5" s="6">
        <f aca="true" t="shared" si="26" ref="AQ5:AQ15">IF(AO5="DQ",99999,AO5*100*60+AP5*100)</f>
        <v>21384</v>
      </c>
      <c r="AR5" s="45">
        <f t="shared" si="9"/>
        <v>100</v>
      </c>
      <c r="AS5" s="23">
        <v>2</v>
      </c>
      <c r="AT5" s="24">
        <v>2.22</v>
      </c>
      <c r="AU5" s="6">
        <f aca="true" t="shared" si="27" ref="AU5:AU15">IF(AS5="DQ",99999,AS5*100*60+AT5*100)</f>
        <v>12222</v>
      </c>
      <c r="AV5" s="17">
        <f t="shared" si="10"/>
        <v>54.13189330715104</v>
      </c>
      <c r="AW5" s="23"/>
      <c r="AX5" s="24">
        <v>42.84</v>
      </c>
      <c r="AY5" s="6">
        <f aca="true" t="shared" si="28" ref="AY5:AY15">IF(AW5="DQ",99999,AW5*100*60+AX5*100)</f>
        <v>4284</v>
      </c>
      <c r="AZ5" s="3">
        <f t="shared" si="11"/>
        <v>70.21475256769374</v>
      </c>
      <c r="BA5" s="35"/>
      <c r="BB5" s="24">
        <v>55.66</v>
      </c>
      <c r="BC5" s="6">
        <f aca="true" t="shared" si="29" ref="BC5:BC15">IF(BA5="DQ",99999,BA5*100*60+BB5*100)</f>
        <v>5566</v>
      </c>
      <c r="BD5" s="48">
        <f t="shared" si="12"/>
        <v>91.9690980955803</v>
      </c>
      <c r="BE5" s="22">
        <v>1</v>
      </c>
      <c r="BF5" s="24">
        <v>45.46</v>
      </c>
      <c r="BG5" s="37">
        <f aca="true" t="shared" si="30" ref="BG5:BG15">IF(BE5="DQ",99999,BE5*60*100+BF5*100)</f>
        <v>10546</v>
      </c>
      <c r="BH5" s="26">
        <f t="shared" si="13"/>
        <v>34.68613692395221</v>
      </c>
      <c r="BI5" t="str">
        <f aca="true" t="shared" si="31" ref="BI5:BI15">A5</f>
        <v>SSFC W1</v>
      </c>
    </row>
    <row r="6" spans="1:61" ht="15">
      <c r="A6" s="21" t="s">
        <v>31</v>
      </c>
      <c r="B6" s="14">
        <f t="shared" si="14"/>
        <v>528.7246707186218</v>
      </c>
      <c r="C6" s="22">
        <v>0</v>
      </c>
      <c r="D6" s="3">
        <f t="shared" si="0"/>
        <v>0</v>
      </c>
      <c r="E6" s="15" t="str">
        <f t="shared" si="15"/>
        <v>SSFC W2</v>
      </c>
      <c r="F6" s="23"/>
      <c r="G6" s="24">
        <v>20.24</v>
      </c>
      <c r="H6" s="6">
        <f t="shared" si="16"/>
        <v>2023.9999999999998</v>
      </c>
      <c r="I6" s="17">
        <f t="shared" si="1"/>
        <v>35.67193675889329</v>
      </c>
      <c r="J6" s="12" t="str">
        <f t="shared" si="17"/>
        <v>SSFC W2</v>
      </c>
      <c r="K6" s="39"/>
      <c r="L6" s="40">
        <v>36.18</v>
      </c>
      <c r="M6" s="40">
        <v>16</v>
      </c>
      <c r="N6" s="37">
        <f t="shared" si="18"/>
        <v>3618</v>
      </c>
      <c r="O6" s="6">
        <f t="shared" si="19"/>
        <v>0.005630688976164346</v>
      </c>
      <c r="P6" s="36">
        <f t="shared" si="2"/>
        <v>73.74239911553346</v>
      </c>
      <c r="Q6" s="23">
        <v>1</v>
      </c>
      <c r="R6" s="24">
        <v>26.17</v>
      </c>
      <c r="S6" s="6">
        <f t="shared" si="20"/>
        <v>8617</v>
      </c>
      <c r="T6" s="17">
        <f t="shared" si="3"/>
        <v>32.37785772310549</v>
      </c>
      <c r="U6" s="23"/>
      <c r="V6" s="24">
        <v>16.24</v>
      </c>
      <c r="W6" s="6">
        <f t="shared" si="21"/>
        <v>1623.9999999999998</v>
      </c>
      <c r="X6" s="17">
        <f t="shared" si="4"/>
        <v>75.92364532019705</v>
      </c>
      <c r="Y6" s="23">
        <v>6</v>
      </c>
      <c r="Z6" s="24">
        <v>10.69</v>
      </c>
      <c r="AA6" s="6">
        <f t="shared" si="22"/>
        <v>37069</v>
      </c>
      <c r="AB6" s="45">
        <f t="shared" si="5"/>
        <v>100</v>
      </c>
      <c r="AC6" s="23">
        <v>3</v>
      </c>
      <c r="AD6" s="24">
        <v>33.65</v>
      </c>
      <c r="AE6" s="6">
        <f t="shared" si="23"/>
        <v>21365</v>
      </c>
      <c r="AF6" s="17">
        <f t="shared" si="6"/>
        <v>16.615960683360637</v>
      </c>
      <c r="AG6" s="23">
        <v>10</v>
      </c>
      <c r="AH6" s="24">
        <v>1.84</v>
      </c>
      <c r="AI6" s="6">
        <f t="shared" si="24"/>
        <v>60184</v>
      </c>
      <c r="AJ6" s="17">
        <f t="shared" si="7"/>
        <v>10.673933271301344</v>
      </c>
      <c r="AK6" s="23">
        <v>3</v>
      </c>
      <c r="AL6" s="24">
        <v>10.9</v>
      </c>
      <c r="AM6" s="6">
        <f t="shared" si="25"/>
        <v>19090</v>
      </c>
      <c r="AN6" s="17">
        <f t="shared" si="8"/>
        <v>21.948664222105815</v>
      </c>
      <c r="AO6" s="23" t="s">
        <v>54</v>
      </c>
      <c r="AP6" s="24"/>
      <c r="AQ6" s="6">
        <f t="shared" si="26"/>
        <v>99999</v>
      </c>
      <c r="AR6" s="17">
        <f t="shared" si="9"/>
        <v>0</v>
      </c>
      <c r="AS6" s="23">
        <v>3</v>
      </c>
      <c r="AT6" s="24">
        <v>57.34</v>
      </c>
      <c r="AU6" s="6">
        <f t="shared" si="27"/>
        <v>23734</v>
      </c>
      <c r="AV6" s="17">
        <f t="shared" si="10"/>
        <v>27.87562147130699</v>
      </c>
      <c r="AW6" s="23">
        <v>1</v>
      </c>
      <c r="AX6" s="24">
        <v>8.19</v>
      </c>
      <c r="AY6" s="6">
        <f t="shared" si="28"/>
        <v>6819</v>
      </c>
      <c r="AZ6" s="3">
        <f t="shared" si="11"/>
        <v>44.112039888546704</v>
      </c>
      <c r="BA6" s="23">
        <v>2</v>
      </c>
      <c r="BB6" s="24">
        <v>2.09</v>
      </c>
      <c r="BC6" s="6">
        <f t="shared" si="29"/>
        <v>12209</v>
      </c>
      <c r="BD6" s="25">
        <f t="shared" si="12"/>
        <v>41.928085838316</v>
      </c>
      <c r="BE6" s="22">
        <v>1</v>
      </c>
      <c r="BF6" s="24">
        <v>16.44</v>
      </c>
      <c r="BG6" s="37">
        <f t="shared" si="30"/>
        <v>7644</v>
      </c>
      <c r="BH6" s="26">
        <f t="shared" si="13"/>
        <v>47.854526425954994</v>
      </c>
      <c r="BI6" t="str">
        <f t="shared" si="31"/>
        <v>SSFC W2</v>
      </c>
    </row>
    <row r="7" spans="1:61" ht="15">
      <c r="A7" s="21" t="s">
        <v>32</v>
      </c>
      <c r="B7" s="14">
        <f t="shared" si="14"/>
        <v>1125.5803832024817</v>
      </c>
      <c r="C7" s="22">
        <v>50</v>
      </c>
      <c r="D7" s="45">
        <f t="shared" si="0"/>
        <v>100</v>
      </c>
      <c r="E7" s="15" t="str">
        <f t="shared" si="15"/>
        <v>DAC W1</v>
      </c>
      <c r="F7" s="23"/>
      <c r="G7" s="24">
        <v>8.22</v>
      </c>
      <c r="H7" s="6">
        <f t="shared" si="16"/>
        <v>822.0000000000001</v>
      </c>
      <c r="I7" s="47">
        <f t="shared" si="1"/>
        <v>87.83454987834548</v>
      </c>
      <c r="J7" s="12" t="str">
        <f t="shared" si="17"/>
        <v>DAC W1</v>
      </c>
      <c r="K7" s="39"/>
      <c r="L7" s="40">
        <v>28.06</v>
      </c>
      <c r="M7" s="40">
        <v>16</v>
      </c>
      <c r="N7" s="37">
        <f t="shared" si="18"/>
        <v>2806</v>
      </c>
      <c r="O7" s="6">
        <f t="shared" si="19"/>
        <v>0.0072600971902218835</v>
      </c>
      <c r="P7" s="48">
        <f t="shared" si="2"/>
        <v>95.08196721311477</v>
      </c>
      <c r="Q7" s="23"/>
      <c r="R7" s="24">
        <v>34.93</v>
      </c>
      <c r="S7" s="6">
        <f t="shared" si="20"/>
        <v>3493</v>
      </c>
      <c r="T7" s="47">
        <f t="shared" si="3"/>
        <v>79.87403378184942</v>
      </c>
      <c r="U7" s="23"/>
      <c r="V7" s="24">
        <v>17.44</v>
      </c>
      <c r="W7" s="6">
        <f t="shared" si="21"/>
        <v>1744.0000000000002</v>
      </c>
      <c r="X7" s="17">
        <f t="shared" si="4"/>
        <v>70.69954128440365</v>
      </c>
      <c r="Y7" s="23">
        <v>6</v>
      </c>
      <c r="Z7" s="24">
        <v>21.09</v>
      </c>
      <c r="AA7" s="6">
        <f t="shared" si="22"/>
        <v>38109</v>
      </c>
      <c r="AB7" s="48">
        <f t="shared" si="5"/>
        <v>97.27098585635939</v>
      </c>
      <c r="AC7" s="23">
        <v>1</v>
      </c>
      <c r="AD7" s="24">
        <v>27.75</v>
      </c>
      <c r="AE7" s="6">
        <f t="shared" si="23"/>
        <v>8775</v>
      </c>
      <c r="AF7" s="17">
        <f t="shared" si="6"/>
        <v>40.45584045584046</v>
      </c>
      <c r="AG7" s="23">
        <v>1</v>
      </c>
      <c r="AH7" s="24">
        <v>4.24</v>
      </c>
      <c r="AI7" s="6">
        <f t="shared" si="24"/>
        <v>6424</v>
      </c>
      <c r="AJ7" s="45">
        <f t="shared" si="7"/>
        <v>100</v>
      </c>
      <c r="AK7" s="23">
        <v>1</v>
      </c>
      <c r="AL7" s="24">
        <v>11.36</v>
      </c>
      <c r="AM7" s="6">
        <f t="shared" si="25"/>
        <v>7136</v>
      </c>
      <c r="AN7" s="17">
        <f t="shared" si="8"/>
        <v>58.71636771300448</v>
      </c>
      <c r="AO7" s="23">
        <v>4</v>
      </c>
      <c r="AP7" s="24">
        <v>20.03</v>
      </c>
      <c r="AQ7" s="6">
        <f t="shared" si="26"/>
        <v>26003</v>
      </c>
      <c r="AR7" s="17">
        <f t="shared" si="9"/>
        <v>82.23666500019229</v>
      </c>
      <c r="AS7" s="23">
        <v>2</v>
      </c>
      <c r="AT7" s="24">
        <v>22.53</v>
      </c>
      <c r="AU7" s="6">
        <f t="shared" si="27"/>
        <v>14253</v>
      </c>
      <c r="AV7" s="17">
        <f t="shared" si="10"/>
        <v>46.418297902196024</v>
      </c>
      <c r="AW7" s="23"/>
      <c r="AX7" s="24">
        <v>30.08</v>
      </c>
      <c r="AY7" s="6">
        <f t="shared" si="28"/>
        <v>3008</v>
      </c>
      <c r="AZ7" s="45">
        <f t="shared" si="11"/>
        <v>100</v>
      </c>
      <c r="BA7" s="23">
        <v>1</v>
      </c>
      <c r="BB7" s="24">
        <v>3.37</v>
      </c>
      <c r="BC7" s="6">
        <f t="shared" si="29"/>
        <v>6337</v>
      </c>
      <c r="BD7" s="47">
        <f t="shared" si="12"/>
        <v>80.77954868234181</v>
      </c>
      <c r="BE7" s="22"/>
      <c r="BF7" s="24">
        <v>42.43</v>
      </c>
      <c r="BG7" s="37">
        <f t="shared" si="30"/>
        <v>4243</v>
      </c>
      <c r="BH7" s="50">
        <f t="shared" si="13"/>
        <v>86.21258543483384</v>
      </c>
      <c r="BI7" t="str">
        <f t="shared" si="31"/>
        <v>DAC W1</v>
      </c>
    </row>
    <row r="8" spans="1:61" ht="15">
      <c r="A8" s="21" t="s">
        <v>33</v>
      </c>
      <c r="B8" s="14">
        <f t="shared" si="14"/>
        <v>363.0684770558419</v>
      </c>
      <c r="C8" s="22">
        <v>5</v>
      </c>
      <c r="D8" s="3">
        <f t="shared" si="0"/>
        <v>10</v>
      </c>
      <c r="E8" s="15" t="str">
        <f t="shared" si="15"/>
        <v>DAC W2</v>
      </c>
      <c r="F8" s="23"/>
      <c r="G8" s="24">
        <v>7.5</v>
      </c>
      <c r="H8" s="6">
        <f t="shared" si="16"/>
        <v>750</v>
      </c>
      <c r="I8" s="48">
        <f t="shared" si="1"/>
        <v>96.26666666666667</v>
      </c>
      <c r="J8" s="12" t="str">
        <f t="shared" si="17"/>
        <v>DAC W2</v>
      </c>
      <c r="K8" s="39">
        <v>1</v>
      </c>
      <c r="L8" s="40">
        <v>40.7</v>
      </c>
      <c r="M8" s="40">
        <v>16</v>
      </c>
      <c r="N8" s="37">
        <f t="shared" si="18"/>
        <v>10070</v>
      </c>
      <c r="O8" s="6">
        <f t="shared" si="19"/>
        <v>0.0020230221167589478</v>
      </c>
      <c r="P8" s="36">
        <f t="shared" si="2"/>
        <v>26.494538232373387</v>
      </c>
      <c r="Q8" s="23">
        <v>1</v>
      </c>
      <c r="R8" s="24">
        <v>30.2</v>
      </c>
      <c r="S8" s="6">
        <f t="shared" si="20"/>
        <v>9020</v>
      </c>
      <c r="T8" s="17">
        <f t="shared" si="3"/>
        <v>30.93126385809313</v>
      </c>
      <c r="U8" s="23" t="s">
        <v>54</v>
      </c>
      <c r="V8" s="24"/>
      <c r="W8" s="6">
        <f t="shared" si="21"/>
        <v>99999</v>
      </c>
      <c r="X8" s="17">
        <f t="shared" si="4"/>
        <v>0</v>
      </c>
      <c r="Y8" s="23" t="s">
        <v>54</v>
      </c>
      <c r="Z8" s="24"/>
      <c r="AA8" s="6">
        <f t="shared" si="22"/>
        <v>99999</v>
      </c>
      <c r="AB8" s="17">
        <f t="shared" si="5"/>
        <v>0</v>
      </c>
      <c r="AC8" s="23" t="s">
        <v>54</v>
      </c>
      <c r="AD8" s="24"/>
      <c r="AE8" s="6">
        <f t="shared" si="23"/>
        <v>99999</v>
      </c>
      <c r="AF8" s="17">
        <f t="shared" si="6"/>
        <v>0</v>
      </c>
      <c r="AG8" s="23">
        <v>2</v>
      </c>
      <c r="AH8" s="24">
        <v>53.57</v>
      </c>
      <c r="AI8" s="6">
        <f t="shared" si="24"/>
        <v>17357</v>
      </c>
      <c r="AJ8" s="17">
        <f t="shared" si="7"/>
        <v>37.011004205795935</v>
      </c>
      <c r="AK8" s="23">
        <v>1</v>
      </c>
      <c r="AL8" s="24">
        <v>56.98</v>
      </c>
      <c r="AM8" s="6">
        <f t="shared" si="25"/>
        <v>11698</v>
      </c>
      <c r="AN8" s="17">
        <f t="shared" si="8"/>
        <v>35.81808856214737</v>
      </c>
      <c r="AO8" s="23" t="s">
        <v>54</v>
      </c>
      <c r="AP8" s="24"/>
      <c r="AQ8" s="6">
        <f t="shared" si="26"/>
        <v>99999</v>
      </c>
      <c r="AR8" s="17">
        <f t="shared" si="9"/>
        <v>0</v>
      </c>
      <c r="AS8" s="23">
        <v>4</v>
      </c>
      <c r="AT8" s="24">
        <v>36.03</v>
      </c>
      <c r="AU8" s="6">
        <f t="shared" si="27"/>
        <v>27603</v>
      </c>
      <c r="AV8" s="17">
        <f t="shared" si="10"/>
        <v>23.968409230880702</v>
      </c>
      <c r="AW8" s="23"/>
      <c r="AX8" s="24">
        <v>48.68</v>
      </c>
      <c r="AY8" s="6">
        <f t="shared" si="28"/>
        <v>4868</v>
      </c>
      <c r="AZ8" s="3">
        <f t="shared" si="11"/>
        <v>61.79129005751849</v>
      </c>
      <c r="BA8" s="23">
        <v>2</v>
      </c>
      <c r="BB8" s="24">
        <v>17.87</v>
      </c>
      <c r="BC8" s="6">
        <f t="shared" si="29"/>
        <v>13787</v>
      </c>
      <c r="BD8" s="25">
        <f t="shared" si="12"/>
        <v>37.12917966200043</v>
      </c>
      <c r="BE8" s="22" t="s">
        <v>54</v>
      </c>
      <c r="BF8" s="24"/>
      <c r="BG8" s="37">
        <f t="shared" si="30"/>
        <v>99999</v>
      </c>
      <c r="BH8" s="26">
        <f t="shared" si="13"/>
        <v>3.658036580365804</v>
      </c>
      <c r="BI8" t="str">
        <f t="shared" si="31"/>
        <v>DAC W2</v>
      </c>
    </row>
    <row r="9" spans="1:61" ht="15">
      <c r="A9" s="21" t="s">
        <v>34</v>
      </c>
      <c r="B9" s="14">
        <f t="shared" si="14"/>
        <v>1025.1868614631326</v>
      </c>
      <c r="C9" s="22">
        <v>0</v>
      </c>
      <c r="D9" s="3">
        <f t="shared" si="0"/>
        <v>0</v>
      </c>
      <c r="E9" s="15" t="str">
        <f t="shared" si="15"/>
        <v>MAC W1</v>
      </c>
      <c r="F9" s="23"/>
      <c r="G9" s="24">
        <v>7.22</v>
      </c>
      <c r="H9" s="6">
        <f t="shared" si="16"/>
        <v>722</v>
      </c>
      <c r="I9" s="45">
        <f t="shared" si="1"/>
        <v>100</v>
      </c>
      <c r="J9" s="12" t="str">
        <f t="shared" si="17"/>
        <v>MAC W1</v>
      </c>
      <c r="K9" s="39"/>
      <c r="L9" s="40">
        <v>31.12</v>
      </c>
      <c r="M9" s="40">
        <v>16</v>
      </c>
      <c r="N9" s="37">
        <f t="shared" si="18"/>
        <v>3112</v>
      </c>
      <c r="O9" s="6">
        <f t="shared" si="19"/>
        <v>0.006546218738998267</v>
      </c>
      <c r="P9" s="47">
        <f t="shared" si="2"/>
        <v>85.73264781491004</v>
      </c>
      <c r="Q9" s="23"/>
      <c r="R9" s="24">
        <v>51.91</v>
      </c>
      <c r="S9" s="6">
        <f t="shared" si="20"/>
        <v>5191</v>
      </c>
      <c r="T9" s="17">
        <f t="shared" si="3"/>
        <v>53.746869581968795</v>
      </c>
      <c r="U9" s="23"/>
      <c r="V9" s="24">
        <v>14.26</v>
      </c>
      <c r="W9" s="6">
        <f t="shared" si="21"/>
        <v>1426</v>
      </c>
      <c r="X9" s="47">
        <f t="shared" si="4"/>
        <v>86.4656381486676</v>
      </c>
      <c r="Y9" s="23" t="s">
        <v>54</v>
      </c>
      <c r="Z9" s="24"/>
      <c r="AA9" s="6">
        <f t="shared" si="22"/>
        <v>99999</v>
      </c>
      <c r="AB9" s="17">
        <f t="shared" si="5"/>
        <v>0</v>
      </c>
      <c r="AC9" s="23">
        <v>2</v>
      </c>
      <c r="AD9" s="24">
        <v>4.04</v>
      </c>
      <c r="AE9" s="6">
        <f t="shared" si="23"/>
        <v>12404</v>
      </c>
      <c r="AF9" s="17">
        <f t="shared" si="6"/>
        <v>28.619800064495326</v>
      </c>
      <c r="AG9" s="23">
        <v>1</v>
      </c>
      <c r="AH9" s="24">
        <v>6.57</v>
      </c>
      <c r="AI9" s="6">
        <f t="shared" si="24"/>
        <v>6657</v>
      </c>
      <c r="AJ9" s="48">
        <f t="shared" si="7"/>
        <v>96.49992489109208</v>
      </c>
      <c r="AK9" s="23"/>
      <c r="AL9" s="24">
        <v>44.14</v>
      </c>
      <c r="AM9" s="6">
        <f t="shared" si="25"/>
        <v>4414</v>
      </c>
      <c r="AN9" s="48">
        <f t="shared" si="8"/>
        <v>94.9252378794744</v>
      </c>
      <c r="AO9" s="23">
        <v>3</v>
      </c>
      <c r="AP9" s="24">
        <v>55.16</v>
      </c>
      <c r="AQ9" s="6">
        <f t="shared" si="26"/>
        <v>23516</v>
      </c>
      <c r="AR9" s="48">
        <f t="shared" si="9"/>
        <v>90.9338322844021</v>
      </c>
      <c r="AS9" s="23">
        <v>1</v>
      </c>
      <c r="AT9" s="24">
        <v>6.16</v>
      </c>
      <c r="AU9" s="6">
        <f t="shared" si="27"/>
        <v>6616</v>
      </c>
      <c r="AV9" s="45">
        <f t="shared" si="10"/>
        <v>100</v>
      </c>
      <c r="AW9" s="23"/>
      <c r="AX9" s="24">
        <v>34.08</v>
      </c>
      <c r="AY9" s="6">
        <f t="shared" si="28"/>
        <v>3408</v>
      </c>
      <c r="AZ9" s="48">
        <f t="shared" si="11"/>
        <v>88.26291079812206</v>
      </c>
      <c r="BA9" s="23"/>
      <c r="BB9" s="24">
        <v>51.19</v>
      </c>
      <c r="BC9" s="6">
        <f t="shared" si="29"/>
        <v>5119</v>
      </c>
      <c r="BD9" s="45">
        <f t="shared" si="12"/>
        <v>100</v>
      </c>
      <c r="BE9" s="22"/>
      <c r="BF9" s="24">
        <v>36.58</v>
      </c>
      <c r="BG9" s="37">
        <f t="shared" si="30"/>
        <v>3658</v>
      </c>
      <c r="BH9" s="49">
        <f t="shared" si="13"/>
        <v>100</v>
      </c>
      <c r="BI9" t="str">
        <f t="shared" si="31"/>
        <v>MAC W1</v>
      </c>
    </row>
    <row r="10" spans="1:61" ht="15">
      <c r="A10" s="21" t="s">
        <v>55</v>
      </c>
      <c r="B10" s="14">
        <f t="shared" si="14"/>
        <v>790.1517376580223</v>
      </c>
      <c r="C10" s="22">
        <v>0</v>
      </c>
      <c r="D10" s="41">
        <f t="shared" si="0"/>
        <v>0</v>
      </c>
      <c r="E10" s="15" t="str">
        <f t="shared" si="15"/>
        <v>MAC W2</v>
      </c>
      <c r="F10" s="39"/>
      <c r="G10" s="42">
        <v>8.58</v>
      </c>
      <c r="H10" s="37">
        <f t="shared" si="16"/>
        <v>858</v>
      </c>
      <c r="I10" s="41">
        <f t="shared" si="1"/>
        <v>84.14918414918415</v>
      </c>
      <c r="J10" s="38" t="str">
        <f t="shared" si="17"/>
        <v>MAC W2</v>
      </c>
      <c r="K10" s="39"/>
      <c r="L10" s="42">
        <v>59.8</v>
      </c>
      <c r="M10" s="42">
        <v>16</v>
      </c>
      <c r="N10" s="37">
        <f t="shared" si="18"/>
        <v>5980</v>
      </c>
      <c r="O10" s="37">
        <f>((((M10/PI())/2)^2)*PI())/N10</f>
        <v>0.0034066609892579604</v>
      </c>
      <c r="P10" s="41">
        <f t="shared" si="2"/>
        <v>44.61538461538461</v>
      </c>
      <c r="Q10" s="39"/>
      <c r="R10" s="42">
        <v>45.46</v>
      </c>
      <c r="S10" s="37">
        <f>IF(Q10="DQ",99999,Q10*100*60+R10*100)</f>
        <v>4546</v>
      </c>
      <c r="T10" s="41">
        <f t="shared" si="3"/>
        <v>61.37263528376595</v>
      </c>
      <c r="U10" s="39"/>
      <c r="V10" s="42">
        <v>14.27</v>
      </c>
      <c r="W10" s="37">
        <f>IF(U10="DQ",99999,U10*100*60+V10*100)</f>
        <v>1427</v>
      </c>
      <c r="X10" s="41">
        <f t="shared" si="4"/>
        <v>86.40504555010511</v>
      </c>
      <c r="Y10" s="39">
        <v>6</v>
      </c>
      <c r="Z10" s="42">
        <v>22.28</v>
      </c>
      <c r="AA10" s="37">
        <f>IF(Y10="DQ",99999,Y10*100*60+Z10*100)</f>
        <v>38228</v>
      </c>
      <c r="AB10" s="47">
        <f t="shared" si="5"/>
        <v>96.96819085487077</v>
      </c>
      <c r="AC10" s="39">
        <v>6</v>
      </c>
      <c r="AD10" s="42">
        <v>29.9</v>
      </c>
      <c r="AE10" s="37">
        <f>IF(AC10="DQ",99999,AC10*100*60+AD10*100)</f>
        <v>38990</v>
      </c>
      <c r="AF10" s="41">
        <f t="shared" si="6"/>
        <v>9.1048986919723</v>
      </c>
      <c r="AG10" s="39">
        <v>1</v>
      </c>
      <c r="AH10" s="42">
        <v>38.3</v>
      </c>
      <c r="AI10" s="37">
        <f>IF(AG10="DQ",99999,AG10*100*60+AH10*100)</f>
        <v>9830</v>
      </c>
      <c r="AJ10" s="41">
        <f t="shared" si="7"/>
        <v>65.35096642929807</v>
      </c>
      <c r="AK10" s="39">
        <v>1</v>
      </c>
      <c r="AL10" s="42">
        <v>50.93</v>
      </c>
      <c r="AM10" s="37">
        <f>IF(AK10="DQ",99999,AK10*100*60+AL10*100)</f>
        <v>11093</v>
      </c>
      <c r="AN10" s="41">
        <f t="shared" si="8"/>
        <v>37.771567655278105</v>
      </c>
      <c r="AO10" s="39">
        <v>7</v>
      </c>
      <c r="AP10" s="42">
        <v>57.62</v>
      </c>
      <c r="AQ10" s="37">
        <f>IF(AO10="DQ",99999,AO10*100*60+AP10*100)</f>
        <v>47762</v>
      </c>
      <c r="AR10" s="41">
        <f t="shared" si="9"/>
        <v>44.77199447259327</v>
      </c>
      <c r="AS10" s="39">
        <v>1</v>
      </c>
      <c r="AT10" s="42">
        <v>46.01</v>
      </c>
      <c r="AU10" s="37">
        <f>IF(AS10="DQ",99999,AS10*100*60+AT10*100)</f>
        <v>10601</v>
      </c>
      <c r="AV10" s="47">
        <f t="shared" si="10"/>
        <v>62.40920667861523</v>
      </c>
      <c r="AW10" s="39"/>
      <c r="AX10" s="42">
        <v>52.28</v>
      </c>
      <c r="AY10" s="37">
        <f>IF(AW10="DQ",99999,AW10*100*60+AX10*100)</f>
        <v>5228</v>
      </c>
      <c r="AZ10" s="41">
        <f t="shared" si="11"/>
        <v>57.53634276970161</v>
      </c>
      <c r="BA10" s="39">
        <v>1</v>
      </c>
      <c r="BB10" s="42">
        <v>20.69</v>
      </c>
      <c r="BC10" s="37">
        <f>IF(BA10="DQ",99999,BA10*100*60+BB10*100)</f>
        <v>8069</v>
      </c>
      <c r="BD10" s="41">
        <f t="shared" si="12"/>
        <v>63.440327178088985</v>
      </c>
      <c r="BE10" s="22"/>
      <c r="BF10" s="42">
        <v>47.97</v>
      </c>
      <c r="BG10" s="37">
        <f t="shared" si="30"/>
        <v>4797</v>
      </c>
      <c r="BH10" s="26">
        <f t="shared" si="13"/>
        <v>76.25599332916406</v>
      </c>
      <c r="BI10" t="str">
        <f t="shared" si="31"/>
        <v>MAC W2</v>
      </c>
    </row>
    <row r="11" spans="1:61" ht="15">
      <c r="A11" s="21" t="s">
        <v>35</v>
      </c>
      <c r="B11" s="14">
        <f t="shared" si="14"/>
        <v>730.314961341149</v>
      </c>
      <c r="C11" s="22">
        <v>25</v>
      </c>
      <c r="D11" s="3">
        <f t="shared" si="0"/>
        <v>50</v>
      </c>
      <c r="E11" s="15" t="str">
        <f t="shared" si="15"/>
        <v>MCFT W1</v>
      </c>
      <c r="F11" s="23"/>
      <c r="G11" s="24">
        <v>10.5</v>
      </c>
      <c r="H11" s="6">
        <f t="shared" si="16"/>
        <v>1050</v>
      </c>
      <c r="I11" s="17">
        <f t="shared" si="1"/>
        <v>68.76190476190476</v>
      </c>
      <c r="J11" s="12" t="str">
        <f t="shared" si="17"/>
        <v>MCFT W1</v>
      </c>
      <c r="K11" s="39"/>
      <c r="L11" s="40">
        <v>36.68</v>
      </c>
      <c r="M11" s="40">
        <v>16</v>
      </c>
      <c r="N11" s="37">
        <f t="shared" si="18"/>
        <v>3668</v>
      </c>
      <c r="O11" s="6">
        <f t="shared" si="19"/>
        <v>0.00555393476438457</v>
      </c>
      <c r="P11" s="36">
        <f t="shared" si="2"/>
        <v>72.73718647764449</v>
      </c>
      <c r="Q11" s="23">
        <v>1</v>
      </c>
      <c r="R11" s="24">
        <v>10.4</v>
      </c>
      <c r="S11" s="6">
        <f t="shared" si="20"/>
        <v>7040</v>
      </c>
      <c r="T11" s="17">
        <f t="shared" si="3"/>
        <v>39.63068181818182</v>
      </c>
      <c r="U11" s="23"/>
      <c r="V11" s="24">
        <v>19.14</v>
      </c>
      <c r="W11" s="6">
        <f t="shared" si="21"/>
        <v>1914</v>
      </c>
      <c r="X11" s="17">
        <f t="shared" si="4"/>
        <v>64.42006269592476</v>
      </c>
      <c r="Y11" s="23">
        <v>8</v>
      </c>
      <c r="Z11" s="24">
        <v>58.95</v>
      </c>
      <c r="AA11" s="6">
        <f t="shared" si="22"/>
        <v>53895</v>
      </c>
      <c r="AB11" s="17">
        <f t="shared" si="5"/>
        <v>68.78003525373411</v>
      </c>
      <c r="AC11" s="23" t="s">
        <v>54</v>
      </c>
      <c r="AD11" s="24"/>
      <c r="AE11" s="6">
        <f t="shared" si="23"/>
        <v>99999</v>
      </c>
      <c r="AF11" s="17">
        <f t="shared" si="6"/>
        <v>0</v>
      </c>
      <c r="AG11" s="23">
        <v>2</v>
      </c>
      <c r="AH11" s="24">
        <v>42.54</v>
      </c>
      <c r="AI11" s="6">
        <f t="shared" si="24"/>
        <v>16254</v>
      </c>
      <c r="AJ11" s="17">
        <f t="shared" si="7"/>
        <v>39.52257905746278</v>
      </c>
      <c r="AK11" s="23">
        <v>1</v>
      </c>
      <c r="AL11" s="24">
        <v>41.15</v>
      </c>
      <c r="AM11" s="6">
        <f t="shared" si="25"/>
        <v>10115</v>
      </c>
      <c r="AN11" s="17">
        <f t="shared" si="8"/>
        <v>41.423628274839345</v>
      </c>
      <c r="AO11" s="23">
        <v>4</v>
      </c>
      <c r="AP11" s="24">
        <v>15.94</v>
      </c>
      <c r="AQ11" s="6">
        <f t="shared" si="26"/>
        <v>25594</v>
      </c>
      <c r="AR11" s="47">
        <f t="shared" si="9"/>
        <v>83.55083222630304</v>
      </c>
      <c r="AS11" s="23">
        <v>3</v>
      </c>
      <c r="AT11" s="24">
        <v>30.11</v>
      </c>
      <c r="AU11" s="6">
        <f t="shared" si="27"/>
        <v>21011</v>
      </c>
      <c r="AV11" s="17">
        <f t="shared" si="10"/>
        <v>31.488268050069014</v>
      </c>
      <c r="AW11" s="23"/>
      <c r="AX11" s="24">
        <v>34.3</v>
      </c>
      <c r="AY11" s="6">
        <f t="shared" si="28"/>
        <v>3429.9999999999995</v>
      </c>
      <c r="AZ11" s="3">
        <f t="shared" si="11"/>
        <v>87.69679300291546</v>
      </c>
      <c r="BA11" s="23">
        <v>1</v>
      </c>
      <c r="BB11" s="24">
        <v>5.09</v>
      </c>
      <c r="BC11" s="6">
        <f t="shared" si="29"/>
        <v>6509</v>
      </c>
      <c r="BD11" s="25">
        <f t="shared" si="12"/>
        <v>78.64495314180365</v>
      </c>
      <c r="BE11" s="22" t="s">
        <v>54</v>
      </c>
      <c r="BF11" s="24"/>
      <c r="BG11" s="37">
        <f t="shared" si="30"/>
        <v>99999</v>
      </c>
      <c r="BH11" s="26">
        <f t="shared" si="13"/>
        <v>3.658036580365804</v>
      </c>
      <c r="BI11" t="str">
        <f t="shared" si="31"/>
        <v>MCFT W1</v>
      </c>
    </row>
    <row r="12" spans="1:61" ht="15">
      <c r="A12" s="21" t="s">
        <v>36</v>
      </c>
      <c r="B12" s="14">
        <f>SUM(D12,I12,P12,T12,X12,AB12,AF12,AJ12,AN12,AR12,AV12,AZ12,BD12,BH12)</f>
        <v>567.9920626045067</v>
      </c>
      <c r="C12" s="22">
        <v>40</v>
      </c>
      <c r="D12" s="48">
        <f t="shared" si="0"/>
        <v>80</v>
      </c>
      <c r="E12" s="15" t="str">
        <f>A12</f>
        <v>MCFT W2</v>
      </c>
      <c r="F12" s="39"/>
      <c r="G12" s="42">
        <v>12.29</v>
      </c>
      <c r="H12" s="37">
        <f>IF(F12="DQ",99999,F12*60*100+G12*100)</f>
        <v>1229</v>
      </c>
      <c r="I12" s="41">
        <f t="shared" si="1"/>
        <v>58.746948738812044</v>
      </c>
      <c r="J12" s="38" t="str">
        <f>A12</f>
        <v>MCFT W2</v>
      </c>
      <c r="K12" s="39"/>
      <c r="L12" s="42">
        <v>57.28</v>
      </c>
      <c r="M12" s="42">
        <v>16</v>
      </c>
      <c r="N12" s="37">
        <f>IF(K12="DQ",99999,K12*60*100+L12*100)</f>
        <v>5728</v>
      </c>
      <c r="O12" s="37">
        <f>((((M12/PI())/2)^2)*PI())/N12</f>
        <v>0.0035565350411596725</v>
      </c>
      <c r="P12" s="41">
        <f t="shared" si="2"/>
        <v>46.57821229050279</v>
      </c>
      <c r="Q12" s="39">
        <v>1</v>
      </c>
      <c r="R12" s="42">
        <v>12.76</v>
      </c>
      <c r="S12" s="37">
        <f>IF(Q12="DQ",99999,Q12*100*60+R12*100)</f>
        <v>7276</v>
      </c>
      <c r="T12" s="41">
        <f t="shared" si="3"/>
        <v>38.34524463991204</v>
      </c>
      <c r="U12" s="39"/>
      <c r="V12" s="42">
        <v>23.03</v>
      </c>
      <c r="W12" s="37">
        <f>IF(U12="DQ",99999,U12*100*60+V12*100)</f>
        <v>2303</v>
      </c>
      <c r="X12" s="41">
        <f t="shared" si="4"/>
        <v>53.53886235345202</v>
      </c>
      <c r="Y12" s="39" t="s">
        <v>54</v>
      </c>
      <c r="Z12" s="42"/>
      <c r="AA12" s="37">
        <f>IF(Y12="DQ",99999,Y12*100*60+Z12*100)</f>
        <v>99999</v>
      </c>
      <c r="AB12" s="41">
        <f t="shared" si="5"/>
        <v>0</v>
      </c>
      <c r="AC12" s="39">
        <v>6</v>
      </c>
      <c r="AD12" s="42">
        <v>8.65</v>
      </c>
      <c r="AE12" s="37">
        <f>IF(AC12="DQ",99999,AC12*100*60+AD12*100)</f>
        <v>36865</v>
      </c>
      <c r="AF12" s="41">
        <f t="shared" si="6"/>
        <v>9.629730096297301</v>
      </c>
      <c r="AG12" s="39">
        <v>3</v>
      </c>
      <c r="AH12" s="42">
        <v>52.86</v>
      </c>
      <c r="AI12" s="37">
        <f>IF(AG12="DQ",99999,AG12*100*60+AH12*100)</f>
        <v>23286</v>
      </c>
      <c r="AJ12" s="41">
        <f t="shared" si="7"/>
        <v>27.58739156574766</v>
      </c>
      <c r="AK12" s="39">
        <v>4</v>
      </c>
      <c r="AL12" s="42">
        <v>25.54</v>
      </c>
      <c r="AM12" s="37">
        <f>IF(AK12="DQ",99999,AK12*100*60+AL12*100)</f>
        <v>26554</v>
      </c>
      <c r="AN12" s="41">
        <f t="shared" si="8"/>
        <v>15.779166980492581</v>
      </c>
      <c r="AO12" s="39" t="s">
        <v>54</v>
      </c>
      <c r="AP12" s="42"/>
      <c r="AQ12" s="37">
        <f>IF(AO12="DQ",99999,AO12*100*60+AP12*100)</f>
        <v>99999</v>
      </c>
      <c r="AR12" s="41">
        <f t="shared" si="9"/>
        <v>0</v>
      </c>
      <c r="AS12" s="39">
        <v>1</v>
      </c>
      <c r="AT12" s="42">
        <v>34.89</v>
      </c>
      <c r="AU12" s="37">
        <f>IF(AS12="DQ",99999,AS12*100*60+AT12*100)</f>
        <v>9489</v>
      </c>
      <c r="AV12" s="48">
        <f t="shared" si="10"/>
        <v>69.72283696912214</v>
      </c>
      <c r="AW12" s="39"/>
      <c r="AX12" s="42">
        <v>39.4</v>
      </c>
      <c r="AY12" s="37">
        <f>IF(AW12="DQ",99999,AW12*100*60+AX12*100)</f>
        <v>3940</v>
      </c>
      <c r="AZ12" s="41">
        <f t="shared" si="11"/>
        <v>76.34517766497461</v>
      </c>
      <c r="BA12" s="39">
        <v>1</v>
      </c>
      <c r="BB12" s="42">
        <v>27.24</v>
      </c>
      <c r="BC12" s="37">
        <f>IF(BA12="DQ",99999,BA12*100*60+BB12*100)</f>
        <v>8724</v>
      </c>
      <c r="BD12" s="41">
        <f t="shared" si="12"/>
        <v>58.677212287941316</v>
      </c>
      <c r="BE12" s="22">
        <v>1</v>
      </c>
      <c r="BF12" s="42">
        <v>50.71</v>
      </c>
      <c r="BG12" s="37">
        <f t="shared" si="30"/>
        <v>11071</v>
      </c>
      <c r="BH12" s="26">
        <f t="shared" si="13"/>
        <v>33.04127901725228</v>
      </c>
      <c r="BI12" t="str">
        <f>A12</f>
        <v>MCFT W2</v>
      </c>
    </row>
    <row r="13" spans="1:61" ht="15">
      <c r="A13" s="21" t="s">
        <v>37</v>
      </c>
      <c r="B13" s="14">
        <f>SUM(D13,I13,P13,T13,X13,AB13,AF13,AJ13,AN13,AR13,AV13,AZ13,BD13,BH13)</f>
        <v>605.1961270996163</v>
      </c>
      <c r="C13" s="22">
        <v>5</v>
      </c>
      <c r="D13" s="41">
        <f t="shared" si="0"/>
        <v>10</v>
      </c>
      <c r="E13" s="15" t="str">
        <f>A13</f>
        <v>Unity W1</v>
      </c>
      <c r="F13" s="39"/>
      <c r="G13" s="42">
        <v>14.03</v>
      </c>
      <c r="H13" s="37">
        <f>IF(F13="DQ",99999,F13*60*100+G13*100)</f>
        <v>1403</v>
      </c>
      <c r="I13" s="41">
        <f t="shared" si="1"/>
        <v>51.46115466856735</v>
      </c>
      <c r="J13" s="38" t="str">
        <f>A13</f>
        <v>Unity W1</v>
      </c>
      <c r="K13" s="39"/>
      <c r="L13" s="42">
        <v>48.86</v>
      </c>
      <c r="M13" s="42">
        <v>16</v>
      </c>
      <c r="N13" s="37">
        <f>IF(K13="DQ",99999,K13*60*100+L13*100)</f>
        <v>4886</v>
      </c>
      <c r="O13" s="37">
        <f>((((M13/PI())/2)^2)*PI())/N13</f>
        <v>0.0041694295365866975</v>
      </c>
      <c r="P13" s="41">
        <f t="shared" si="2"/>
        <v>54.604993860008186</v>
      </c>
      <c r="Q13" s="39">
        <v>1</v>
      </c>
      <c r="R13" s="42">
        <v>10.55</v>
      </c>
      <c r="S13" s="37">
        <f>IF(Q13="DQ",99999,Q13*100*60+R13*100)</f>
        <v>7055</v>
      </c>
      <c r="T13" s="41">
        <f t="shared" si="3"/>
        <v>39.546420978029765</v>
      </c>
      <c r="U13" s="39" t="s">
        <v>54</v>
      </c>
      <c r="V13" s="42"/>
      <c r="W13" s="37">
        <f>IF(U13="DQ",99999,U13*100*60+V13*100)</f>
        <v>99999</v>
      </c>
      <c r="X13" s="41">
        <f t="shared" si="4"/>
        <v>0</v>
      </c>
      <c r="Y13" s="39" t="s">
        <v>54</v>
      </c>
      <c r="Z13" s="42"/>
      <c r="AA13" s="37">
        <f>IF(Y13="DQ",99999,Y13*100*60+Z13*100)</f>
        <v>99999</v>
      </c>
      <c r="AB13" s="41">
        <f t="shared" si="5"/>
        <v>0</v>
      </c>
      <c r="AC13" s="39"/>
      <c r="AD13" s="42">
        <v>45.57</v>
      </c>
      <c r="AE13" s="37">
        <f>IF(AC13="DQ",99999,AC13*100*60+AD13*100)</f>
        <v>4557</v>
      </c>
      <c r="AF13" s="48">
        <f t="shared" si="6"/>
        <v>77.90212859337284</v>
      </c>
      <c r="AG13" s="39">
        <v>2</v>
      </c>
      <c r="AH13" s="42">
        <v>22.83</v>
      </c>
      <c r="AI13" s="37">
        <f>IF(AG13="DQ",99999,AG13*100*60+AH13*100)</f>
        <v>14283</v>
      </c>
      <c r="AJ13" s="41">
        <f t="shared" si="7"/>
        <v>44.976545543653295</v>
      </c>
      <c r="AK13" s="39">
        <v>1</v>
      </c>
      <c r="AL13" s="42">
        <v>23.17</v>
      </c>
      <c r="AM13" s="37">
        <f>IF(AK13="DQ",99999,AK13*100*60+AL13*100)</f>
        <v>8317</v>
      </c>
      <c r="AN13" s="41">
        <f t="shared" si="8"/>
        <v>50.37874233497656</v>
      </c>
      <c r="AO13" s="39">
        <v>5</v>
      </c>
      <c r="AP13" s="42">
        <v>36.32</v>
      </c>
      <c r="AQ13" s="37">
        <f>IF(AO13="DQ",99999,AO13*100*60+AP13*100)</f>
        <v>33632</v>
      </c>
      <c r="AR13" s="41">
        <f t="shared" si="9"/>
        <v>63.582302568981916</v>
      </c>
      <c r="AS13" s="39">
        <v>5</v>
      </c>
      <c r="AT13" s="42">
        <v>52.74</v>
      </c>
      <c r="AU13" s="37">
        <f>IF(AS13="DQ",99999,AS13*100*60+AT13*100)</f>
        <v>35274</v>
      </c>
      <c r="AV13" s="41">
        <f t="shared" si="10"/>
        <v>18.756024267165618</v>
      </c>
      <c r="AW13" s="39"/>
      <c r="AX13" s="42">
        <v>40.84</v>
      </c>
      <c r="AY13" s="37">
        <f>IF(AW13="DQ",99999,AW13*100*60+AX13*100)</f>
        <v>4084.0000000000005</v>
      </c>
      <c r="AZ13" s="41">
        <f t="shared" si="11"/>
        <v>73.65328109696375</v>
      </c>
      <c r="BA13" s="39">
        <v>2</v>
      </c>
      <c r="BB13" s="42">
        <v>26.73</v>
      </c>
      <c r="BC13" s="37">
        <f>IF(BA13="DQ",99999,BA13*100*60+BB13*100)</f>
        <v>14673</v>
      </c>
      <c r="BD13" s="41">
        <f t="shared" si="12"/>
        <v>34.88720779663328</v>
      </c>
      <c r="BE13" s="22"/>
      <c r="BF13" s="42">
        <v>42.81</v>
      </c>
      <c r="BG13" s="37">
        <f t="shared" si="30"/>
        <v>4281</v>
      </c>
      <c r="BH13" s="51">
        <f t="shared" si="13"/>
        <v>85.44732539126373</v>
      </c>
      <c r="BI13" t="str">
        <f>A13</f>
        <v>Unity W1</v>
      </c>
    </row>
    <row r="14" spans="1:61" ht="15">
      <c r="A14" s="21" t="s">
        <v>38</v>
      </c>
      <c r="B14" s="14">
        <f t="shared" si="14"/>
        <v>987.6660909606825</v>
      </c>
      <c r="C14" s="22">
        <v>15</v>
      </c>
      <c r="D14" s="3">
        <f t="shared" si="0"/>
        <v>30</v>
      </c>
      <c r="E14" s="15" t="str">
        <f t="shared" si="15"/>
        <v>Colby W1</v>
      </c>
      <c r="F14" s="23"/>
      <c r="G14" s="24">
        <v>8.28</v>
      </c>
      <c r="H14" s="6">
        <f t="shared" si="16"/>
        <v>827.9999999999999</v>
      </c>
      <c r="I14" s="17">
        <f t="shared" si="1"/>
        <v>87.19806763285025</v>
      </c>
      <c r="J14" s="12" t="str">
        <f t="shared" si="17"/>
        <v>Colby W1</v>
      </c>
      <c r="K14" s="39"/>
      <c r="L14" s="40">
        <v>58.37</v>
      </c>
      <c r="M14" s="40">
        <v>16</v>
      </c>
      <c r="N14" s="37">
        <f t="shared" si="18"/>
        <v>5837</v>
      </c>
      <c r="O14" s="6">
        <f t="shared" si="19"/>
        <v>0.0034901203898856613</v>
      </c>
      <c r="P14" s="36">
        <f t="shared" si="2"/>
        <v>45.708411855405174</v>
      </c>
      <c r="Q14" s="23"/>
      <c r="R14" s="24">
        <v>27.9</v>
      </c>
      <c r="S14" s="6">
        <f t="shared" si="20"/>
        <v>2790</v>
      </c>
      <c r="T14" s="45">
        <f t="shared" si="3"/>
        <v>100</v>
      </c>
      <c r="U14" s="23"/>
      <c r="V14" s="24">
        <v>13.35</v>
      </c>
      <c r="W14" s="6">
        <f t="shared" si="21"/>
        <v>1335</v>
      </c>
      <c r="X14" s="48">
        <f t="shared" si="4"/>
        <v>92.35955056179776</v>
      </c>
      <c r="Y14" s="23">
        <v>9</v>
      </c>
      <c r="Z14" s="24">
        <v>1.94</v>
      </c>
      <c r="AA14" s="6">
        <f t="shared" si="22"/>
        <v>54194</v>
      </c>
      <c r="AB14" s="17">
        <f t="shared" si="5"/>
        <v>68.4005609477064</v>
      </c>
      <c r="AC14" s="23">
        <v>2</v>
      </c>
      <c r="AD14" s="24">
        <v>51.63</v>
      </c>
      <c r="AE14" s="6">
        <f t="shared" si="23"/>
        <v>17163</v>
      </c>
      <c r="AF14" s="17">
        <f t="shared" si="6"/>
        <v>20.684029598555032</v>
      </c>
      <c r="AG14" s="23">
        <v>1</v>
      </c>
      <c r="AH14" s="24">
        <v>19.39</v>
      </c>
      <c r="AI14" s="6">
        <f t="shared" si="24"/>
        <v>7939</v>
      </c>
      <c r="AJ14" s="47">
        <f t="shared" si="7"/>
        <v>80.91699206449175</v>
      </c>
      <c r="AK14" s="23"/>
      <c r="AL14" s="24">
        <v>41.9</v>
      </c>
      <c r="AM14" s="6">
        <f t="shared" si="25"/>
        <v>4190</v>
      </c>
      <c r="AN14" s="45">
        <f t="shared" si="8"/>
        <v>100</v>
      </c>
      <c r="AO14" s="23">
        <v>4</v>
      </c>
      <c r="AP14" s="24">
        <v>48.48</v>
      </c>
      <c r="AQ14" s="6">
        <f t="shared" si="26"/>
        <v>28848</v>
      </c>
      <c r="AR14" s="17">
        <f t="shared" si="9"/>
        <v>74.12645590682196</v>
      </c>
      <c r="AS14" s="23">
        <v>2</v>
      </c>
      <c r="AT14" s="24">
        <v>37.86</v>
      </c>
      <c r="AU14" s="6">
        <f t="shared" si="27"/>
        <v>15786</v>
      </c>
      <c r="AV14" s="17">
        <f t="shared" si="10"/>
        <v>41.91055365513746</v>
      </c>
      <c r="AW14" s="23"/>
      <c r="AX14" s="24">
        <v>34.27</v>
      </c>
      <c r="AY14" s="6">
        <f t="shared" si="28"/>
        <v>3427.0000000000005</v>
      </c>
      <c r="AZ14" s="47">
        <f t="shared" si="11"/>
        <v>87.77356288298802</v>
      </c>
      <c r="BA14" s="23">
        <v>1</v>
      </c>
      <c r="BB14" s="24">
        <v>5.13</v>
      </c>
      <c r="BC14" s="6">
        <f t="shared" si="29"/>
        <v>6513</v>
      </c>
      <c r="BD14" s="25">
        <f t="shared" si="12"/>
        <v>78.59665284814984</v>
      </c>
      <c r="BE14" s="22"/>
      <c r="BF14" s="24">
        <v>45.73</v>
      </c>
      <c r="BG14" s="37">
        <f t="shared" si="30"/>
        <v>4573</v>
      </c>
      <c r="BH14" s="26">
        <f t="shared" si="13"/>
        <v>79.99125300677892</v>
      </c>
      <c r="BI14" t="str">
        <f t="shared" si="31"/>
        <v>Colby W1</v>
      </c>
    </row>
    <row r="15" spans="1:61" ht="15" customHeight="1">
      <c r="A15" s="21" t="s">
        <v>39</v>
      </c>
      <c r="B15" s="14">
        <f t="shared" si="14"/>
        <v>375.97534998377466</v>
      </c>
      <c r="C15" s="22">
        <v>0</v>
      </c>
      <c r="D15" s="17">
        <f t="shared" si="0"/>
        <v>0</v>
      </c>
      <c r="E15" s="15" t="str">
        <f t="shared" si="15"/>
        <v>Maine W1</v>
      </c>
      <c r="F15" s="23"/>
      <c r="G15" s="24">
        <v>44.09</v>
      </c>
      <c r="H15" s="6">
        <f t="shared" si="16"/>
        <v>4409</v>
      </c>
      <c r="I15" s="17">
        <f t="shared" si="1"/>
        <v>16.375595373100477</v>
      </c>
      <c r="J15" s="18" t="str">
        <f t="shared" si="17"/>
        <v>Maine W1</v>
      </c>
      <c r="K15" s="39">
        <v>1</v>
      </c>
      <c r="L15" s="40">
        <v>50.94</v>
      </c>
      <c r="M15" s="40">
        <v>16</v>
      </c>
      <c r="N15" s="37">
        <f t="shared" si="18"/>
        <v>11094</v>
      </c>
      <c r="O15" s="6">
        <f t="shared" si="19"/>
        <v>0.0018362928353851274</v>
      </c>
      <c r="P15" s="36">
        <f t="shared" si="2"/>
        <v>24.049035514692626</v>
      </c>
      <c r="Q15" s="23"/>
      <c r="R15" s="24">
        <v>48.51</v>
      </c>
      <c r="S15" s="6">
        <f t="shared" si="20"/>
        <v>4851</v>
      </c>
      <c r="T15" s="17">
        <f t="shared" si="3"/>
        <v>57.5139146567718</v>
      </c>
      <c r="U15" s="23"/>
      <c r="V15" s="24">
        <v>15.23</v>
      </c>
      <c r="W15" s="6">
        <f t="shared" si="21"/>
        <v>1523</v>
      </c>
      <c r="X15" s="17">
        <f t="shared" si="4"/>
        <v>80.9586342744583</v>
      </c>
      <c r="Y15" s="23" t="s">
        <v>54</v>
      </c>
      <c r="Z15" s="24"/>
      <c r="AA15" s="6">
        <f t="shared" si="22"/>
        <v>99999</v>
      </c>
      <c r="AB15" s="17">
        <f t="shared" si="5"/>
        <v>0</v>
      </c>
      <c r="AC15" s="23">
        <v>5</v>
      </c>
      <c r="AD15" s="24">
        <v>50.41</v>
      </c>
      <c r="AE15" s="6">
        <f t="shared" si="23"/>
        <v>35041</v>
      </c>
      <c r="AF15" s="17">
        <f t="shared" si="6"/>
        <v>10.130989412402613</v>
      </c>
      <c r="AG15" s="23">
        <v>4</v>
      </c>
      <c r="AH15" s="24">
        <v>57.14</v>
      </c>
      <c r="AI15" s="6">
        <f t="shared" si="24"/>
        <v>29714</v>
      </c>
      <c r="AJ15" s="17">
        <f t="shared" si="7"/>
        <v>21.619438648448543</v>
      </c>
      <c r="AK15" s="23">
        <v>4</v>
      </c>
      <c r="AL15" s="24">
        <v>40.47</v>
      </c>
      <c r="AM15" s="6">
        <f t="shared" si="25"/>
        <v>28047</v>
      </c>
      <c r="AN15" s="17">
        <f t="shared" si="8"/>
        <v>14.93920918458302</v>
      </c>
      <c r="AO15" s="23" t="s">
        <v>54</v>
      </c>
      <c r="AP15" s="24"/>
      <c r="AQ15" s="6">
        <f t="shared" si="26"/>
        <v>99999</v>
      </c>
      <c r="AR15" s="17">
        <f t="shared" si="9"/>
        <v>0</v>
      </c>
      <c r="AS15" s="23">
        <v>5</v>
      </c>
      <c r="AT15" s="24">
        <v>36.92</v>
      </c>
      <c r="AU15" s="6">
        <f t="shared" si="27"/>
        <v>33692</v>
      </c>
      <c r="AV15" s="17">
        <f t="shared" si="10"/>
        <v>19.636709011041198</v>
      </c>
      <c r="AW15" s="23">
        <v>1</v>
      </c>
      <c r="AX15" s="24">
        <v>3.52</v>
      </c>
      <c r="AY15" s="6">
        <f t="shared" si="28"/>
        <v>6352</v>
      </c>
      <c r="AZ15" s="17">
        <f t="shared" si="11"/>
        <v>47.3551637279597</v>
      </c>
      <c r="BA15" s="23">
        <v>2</v>
      </c>
      <c r="BB15" s="24">
        <v>7.31</v>
      </c>
      <c r="BC15" s="6">
        <f t="shared" si="29"/>
        <v>12731</v>
      </c>
      <c r="BD15" s="25">
        <f t="shared" si="12"/>
        <v>40.20893881077684</v>
      </c>
      <c r="BE15" s="22">
        <v>1</v>
      </c>
      <c r="BF15" s="24">
        <v>24.7</v>
      </c>
      <c r="BG15" s="37">
        <f t="shared" si="30"/>
        <v>8470</v>
      </c>
      <c r="BH15" s="26">
        <f t="shared" si="13"/>
        <v>43.18772136953955</v>
      </c>
      <c r="BI15" t="str">
        <f t="shared" si="31"/>
        <v>Maine W1</v>
      </c>
    </row>
    <row r="16" spans="2:60" ht="17.25" customHeight="1">
      <c r="B16" s="1" t="s">
        <v>21</v>
      </c>
      <c r="C16" s="2">
        <f>MAX(C4:C15)</f>
        <v>50</v>
      </c>
      <c r="D16" s="9"/>
      <c r="G16" s="1"/>
      <c r="H16" s="1">
        <f>MIN(H4:H15)</f>
        <v>722</v>
      </c>
      <c r="I16" s="1"/>
      <c r="J16" s="1"/>
      <c r="N16" s="10">
        <f>MIN(N4:N15)</f>
        <v>2668</v>
      </c>
      <c r="O16" s="10">
        <f>MAX(O4:O15)</f>
        <v>0.007635619458681636</v>
      </c>
      <c r="P16" s="17"/>
      <c r="S16" s="10">
        <f>MIN(S4:S15)</f>
        <v>2790</v>
      </c>
      <c r="W16" s="10">
        <f>MIN(W4:W15)</f>
        <v>1233</v>
      </c>
      <c r="X16" s="17">
        <f t="shared" si="4"/>
        <v>100</v>
      </c>
      <c r="Y16" s="11"/>
      <c r="AA16" s="10">
        <f>MIN(AA4:AA15)</f>
        <v>37069</v>
      </c>
      <c r="AE16" s="10">
        <f>MIN(AE4:AE15)</f>
        <v>3550</v>
      </c>
      <c r="AI16" s="10">
        <f>MIN(AI4:AI15)</f>
        <v>6424</v>
      </c>
      <c r="AM16" s="10">
        <f>MIN(AM4:AM15)</f>
        <v>4190</v>
      </c>
      <c r="AQ16" s="10">
        <f>MIN(AQ4:AQ15)</f>
        <v>21384</v>
      </c>
      <c r="AU16" s="10">
        <f>MIN(AU4:AU15)</f>
        <v>6616</v>
      </c>
      <c r="AV16" s="17">
        <f t="shared" si="10"/>
        <v>100</v>
      </c>
      <c r="AY16" s="10">
        <f>MIN(AY4:AY15)</f>
        <v>3008</v>
      </c>
      <c r="BA16" s="5"/>
      <c r="BB16" s="5"/>
      <c r="BC16" s="10">
        <f>MIN(BC4:BC15)</f>
        <v>5119</v>
      </c>
      <c r="BD16" s="9"/>
      <c r="BE16" s="28"/>
      <c r="BF16" s="5"/>
      <c r="BG16" s="6">
        <f>MIN(BG4:BG15)</f>
        <v>3658</v>
      </c>
      <c r="BH16" s="27"/>
    </row>
    <row r="19" spans="1:2" ht="18" thickBot="1">
      <c r="A19" s="43" t="s">
        <v>23</v>
      </c>
      <c r="B19" s="43"/>
    </row>
    <row r="20" spans="1:60" ht="15">
      <c r="A20" s="55" t="s">
        <v>0</v>
      </c>
      <c r="B20" s="57" t="s">
        <v>1</v>
      </c>
      <c r="C20" s="53" t="s">
        <v>2</v>
      </c>
      <c r="D20" s="54"/>
      <c r="E20" s="19"/>
      <c r="F20" s="53" t="s">
        <v>5</v>
      </c>
      <c r="G20" s="59"/>
      <c r="H20" s="59"/>
      <c r="I20" s="54"/>
      <c r="J20" s="19"/>
      <c r="K20" s="53" t="s">
        <v>12</v>
      </c>
      <c r="L20" s="59"/>
      <c r="M20" s="59"/>
      <c r="N20" s="59"/>
      <c r="O20" s="59"/>
      <c r="P20" s="54"/>
      <c r="Q20" s="53" t="s">
        <v>8</v>
      </c>
      <c r="R20" s="59"/>
      <c r="S20" s="59"/>
      <c r="T20" s="54"/>
      <c r="U20" s="53" t="s">
        <v>7</v>
      </c>
      <c r="V20" s="59"/>
      <c r="W20" s="59"/>
      <c r="X20" s="54"/>
      <c r="Y20" s="53" t="s">
        <v>13</v>
      </c>
      <c r="Z20" s="59"/>
      <c r="AA20" s="59"/>
      <c r="AB20" s="54"/>
      <c r="AC20" s="53" t="s">
        <v>14</v>
      </c>
      <c r="AD20" s="59"/>
      <c r="AE20" s="59"/>
      <c r="AF20" s="54"/>
      <c r="AG20" s="53" t="s">
        <v>15</v>
      </c>
      <c r="AH20" s="59"/>
      <c r="AI20" s="59"/>
      <c r="AJ20" s="54"/>
      <c r="AK20" s="59" t="s">
        <v>16</v>
      </c>
      <c r="AL20" s="59"/>
      <c r="AM20" s="59"/>
      <c r="AN20" s="54"/>
      <c r="AO20" s="53" t="s">
        <v>17</v>
      </c>
      <c r="AP20" s="59"/>
      <c r="AQ20" s="59"/>
      <c r="AR20" s="54"/>
      <c r="AS20" s="53" t="s">
        <v>18</v>
      </c>
      <c r="AT20" s="59"/>
      <c r="AU20" s="59"/>
      <c r="AV20" s="54"/>
      <c r="AW20" s="53" t="s">
        <v>19</v>
      </c>
      <c r="AX20" s="59"/>
      <c r="AY20" s="59"/>
      <c r="AZ20" s="54"/>
      <c r="BA20" s="53" t="s">
        <v>20</v>
      </c>
      <c r="BB20" s="59"/>
      <c r="BC20" s="59"/>
      <c r="BD20" s="60"/>
      <c r="BE20" s="53" t="s">
        <v>57</v>
      </c>
      <c r="BF20" s="59"/>
      <c r="BG20" s="59"/>
      <c r="BH20" s="60"/>
    </row>
    <row r="21" spans="1:60" ht="15">
      <c r="A21" s="56"/>
      <c r="B21" s="58"/>
      <c r="C21" s="4" t="s">
        <v>3</v>
      </c>
      <c r="D21" s="13" t="s">
        <v>4</v>
      </c>
      <c r="E21" s="16"/>
      <c r="F21" s="4" t="s">
        <v>9</v>
      </c>
      <c r="G21" s="7" t="s">
        <v>10</v>
      </c>
      <c r="H21" s="7" t="s">
        <v>11</v>
      </c>
      <c r="I21" s="13" t="s">
        <v>4</v>
      </c>
      <c r="J21" s="16"/>
      <c r="K21" s="4" t="s">
        <v>9</v>
      </c>
      <c r="L21" s="7" t="s">
        <v>10</v>
      </c>
      <c r="M21" s="7" t="s">
        <v>24</v>
      </c>
      <c r="N21" s="8" t="s">
        <v>11</v>
      </c>
      <c r="O21" s="8" t="s">
        <v>25</v>
      </c>
      <c r="P21" s="13" t="s">
        <v>4</v>
      </c>
      <c r="Q21" s="4" t="s">
        <v>9</v>
      </c>
      <c r="R21" s="7" t="s">
        <v>10</v>
      </c>
      <c r="S21" s="8" t="s">
        <v>6</v>
      </c>
      <c r="T21" s="13" t="s">
        <v>4</v>
      </c>
      <c r="U21" s="4" t="s">
        <v>9</v>
      </c>
      <c r="V21" s="7" t="s">
        <v>10</v>
      </c>
      <c r="W21" s="8" t="s">
        <v>11</v>
      </c>
      <c r="X21" s="13" t="s">
        <v>4</v>
      </c>
      <c r="Y21" s="4" t="s">
        <v>9</v>
      </c>
      <c r="Z21" s="7" t="s">
        <v>10</v>
      </c>
      <c r="AA21" s="7" t="s">
        <v>11</v>
      </c>
      <c r="AB21" s="13" t="s">
        <v>4</v>
      </c>
      <c r="AC21" s="4" t="s">
        <v>9</v>
      </c>
      <c r="AD21" s="7" t="s">
        <v>10</v>
      </c>
      <c r="AE21" s="7" t="s">
        <v>11</v>
      </c>
      <c r="AF21" s="13" t="s">
        <v>4</v>
      </c>
      <c r="AG21" s="4" t="s">
        <v>9</v>
      </c>
      <c r="AH21" s="7" t="s">
        <v>10</v>
      </c>
      <c r="AI21" s="7" t="s">
        <v>11</v>
      </c>
      <c r="AJ21" s="13" t="s">
        <v>4</v>
      </c>
      <c r="AK21" s="4" t="s">
        <v>9</v>
      </c>
      <c r="AL21" s="7" t="s">
        <v>10</v>
      </c>
      <c r="AM21" s="7" t="s">
        <v>11</v>
      </c>
      <c r="AN21" s="13" t="s">
        <v>4</v>
      </c>
      <c r="AO21" s="4" t="s">
        <v>9</v>
      </c>
      <c r="AP21" s="7" t="s">
        <v>10</v>
      </c>
      <c r="AQ21" s="7" t="s">
        <v>11</v>
      </c>
      <c r="AR21" s="13" t="s">
        <v>4</v>
      </c>
      <c r="AS21" s="4" t="s">
        <v>9</v>
      </c>
      <c r="AT21" s="7" t="s">
        <v>10</v>
      </c>
      <c r="AU21" s="7" t="s">
        <v>11</v>
      </c>
      <c r="AV21" s="13" t="s">
        <v>4</v>
      </c>
      <c r="AW21" s="4" t="s">
        <v>9</v>
      </c>
      <c r="AX21" s="7" t="s">
        <v>10</v>
      </c>
      <c r="AY21" s="7" t="s">
        <v>11</v>
      </c>
      <c r="AZ21" s="13" t="s">
        <v>4</v>
      </c>
      <c r="BA21" s="4" t="s">
        <v>9</v>
      </c>
      <c r="BB21" s="7" t="s">
        <v>10</v>
      </c>
      <c r="BC21" s="7" t="s">
        <v>11</v>
      </c>
      <c r="BD21" s="20" t="s">
        <v>4</v>
      </c>
      <c r="BE21" s="4" t="s">
        <v>9</v>
      </c>
      <c r="BF21" s="7" t="s">
        <v>10</v>
      </c>
      <c r="BG21" s="7" t="s">
        <v>11</v>
      </c>
      <c r="BH21" s="20" t="s">
        <v>4</v>
      </c>
    </row>
    <row r="22" spans="1:61" ht="15">
      <c r="A22" s="21" t="s">
        <v>40</v>
      </c>
      <c r="B22" s="14">
        <f aca="true" t="shared" si="32" ref="B22:B35">SUM(D22,I22,P22,T22,X22,AB22,AF22,AJ22,AN22,AR22,AV22,AZ22,BD22,BH22)</f>
        <v>1082.3114853458467</v>
      </c>
      <c r="C22" s="22">
        <v>90</v>
      </c>
      <c r="D22" s="45">
        <f aca="true" t="shared" si="33" ref="D22:D37">C22/C$37*100</f>
        <v>100</v>
      </c>
      <c r="E22" s="15" t="str">
        <f>A22</f>
        <v>UNB M1</v>
      </c>
      <c r="F22" s="23"/>
      <c r="G22" s="24">
        <v>4.29</v>
      </c>
      <c r="H22" s="6">
        <f>IF(F22="DQ",99999,F22*60*100+G22*100)</f>
        <v>429</v>
      </c>
      <c r="I22" s="45">
        <f aca="true" t="shared" si="34" ref="I22:I37">IF(F22="DQ",0,H$37/H22*100)</f>
        <v>100</v>
      </c>
      <c r="J22" s="12" t="str">
        <f>A22</f>
        <v>UNB M1</v>
      </c>
      <c r="K22" s="23"/>
      <c r="L22" s="42">
        <v>11.18</v>
      </c>
      <c r="M22" s="42">
        <v>18</v>
      </c>
      <c r="N22" s="6">
        <f>IF(K22="DQ",99999,K22*60*100+L22*100)</f>
        <v>1118</v>
      </c>
      <c r="O22" s="6">
        <f>((((M22/PI())/2)^2)*PI())/N22</f>
        <v>0.023061807496321148</v>
      </c>
      <c r="P22" s="45">
        <f aca="true" t="shared" si="35" ref="P22:P35">IF(K22="DQ",0,O22/MAX($O$22:$O$35)*100)</f>
        <v>100</v>
      </c>
      <c r="Q22" s="23"/>
      <c r="R22" s="24">
        <v>33.9</v>
      </c>
      <c r="S22" s="6">
        <f>IF(Q22="DQ",99999,Q22*100*60+R22*100)</f>
        <v>3390</v>
      </c>
      <c r="T22" s="47">
        <f aca="true" t="shared" si="36" ref="T22:T36">IF(Q22="DQ",0,S$37/S22*100)</f>
        <v>78.87905604719764</v>
      </c>
      <c r="U22" s="23" t="s">
        <v>54</v>
      </c>
      <c r="V22" s="24"/>
      <c r="W22" s="6">
        <f>IF(U22="DQ",99999,U22*100*60+V22*100)</f>
        <v>99999</v>
      </c>
      <c r="X22" s="3">
        <f aca="true" t="shared" si="37" ref="X22:X36">IF(U22="DQ",0,W$37/W22*100)</f>
        <v>0</v>
      </c>
      <c r="Y22" s="23" t="s">
        <v>54</v>
      </c>
      <c r="Z22" s="24"/>
      <c r="AA22" s="6">
        <f>IF(Y22="DQ",99999,Y22*100*60+Z22*100)</f>
        <v>99999</v>
      </c>
      <c r="AB22" s="3">
        <f aca="true" t="shared" si="38" ref="AB22:AB36">IF(Y22="DQ",0,AA$37/AA22*100)</f>
        <v>0</v>
      </c>
      <c r="AC22" s="23"/>
      <c r="AD22" s="24">
        <v>23.72</v>
      </c>
      <c r="AE22" s="6">
        <f>IF(AC22="DQ",99999,AC22*100*60+AD22*100)</f>
        <v>2372</v>
      </c>
      <c r="AF22" s="3">
        <f aca="true" t="shared" si="39" ref="AF22:AF36">IF(AC22="DQ",0,AE$37/AE22*100)</f>
        <v>65.59865092748736</v>
      </c>
      <c r="AG22" s="23"/>
      <c r="AH22" s="24">
        <v>42.47</v>
      </c>
      <c r="AI22" s="6">
        <f>IF(AG22="DQ",99999,AG22*100*60+AH22*100)</f>
        <v>4247</v>
      </c>
      <c r="AJ22" s="45">
        <f aca="true" t="shared" si="40" ref="AJ22:AJ36">IF(AG22="DQ",0,AI$37/AI22*100)</f>
        <v>100</v>
      </c>
      <c r="AK22" s="23"/>
      <c r="AL22" s="24">
        <v>35.88</v>
      </c>
      <c r="AM22" s="6">
        <f>IF(AK22="DQ",99999,AK22*100*60+AL22*100)</f>
        <v>3588.0000000000005</v>
      </c>
      <c r="AN22" s="45">
        <f aca="true" t="shared" si="41" ref="AN22:AN36">IF(AK22="DQ",0,AM$37/AM22*100)</f>
        <v>100</v>
      </c>
      <c r="AO22" s="23">
        <v>3</v>
      </c>
      <c r="AP22" s="24">
        <v>4</v>
      </c>
      <c r="AQ22" s="6">
        <f>IF(AO22="DQ",99999,AO22*100*60+AP22*100)</f>
        <v>18400</v>
      </c>
      <c r="AR22" s="45">
        <f aca="true" t="shared" si="42" ref="AR22:AR37">IF(AO22="DQ",0,AQ$37/AQ22*100)</f>
        <v>100</v>
      </c>
      <c r="AS22" s="23"/>
      <c r="AT22" s="24">
        <v>41.53</v>
      </c>
      <c r="AU22" s="6">
        <f>IF(AS22="DQ",99999,AS22*100*60+AT22*100)</f>
        <v>4153</v>
      </c>
      <c r="AV22" s="45">
        <f aca="true" t="shared" si="43" ref="AV22:AV36">IF(AS22="DQ",0,AU$37/AU22*100)</f>
        <v>100</v>
      </c>
      <c r="AW22" s="23"/>
      <c r="AX22" s="24">
        <v>33.07</v>
      </c>
      <c r="AY22" s="6">
        <f>IF(AW22="DQ",99999,AW22*100*60+AX22*100)</f>
        <v>3307</v>
      </c>
      <c r="AZ22" s="45">
        <f aca="true" t="shared" si="44" ref="AZ22:AZ36">IF(AW22="DQ",0,AY$37/AY22*100)</f>
        <v>100</v>
      </c>
      <c r="BA22" s="23"/>
      <c r="BB22" s="24">
        <v>48</v>
      </c>
      <c r="BC22" s="6">
        <f>IF(BA22="DQ",99999,BA22*100*60+BB22*100)</f>
        <v>4800</v>
      </c>
      <c r="BD22" s="45">
        <f aca="true" t="shared" si="45" ref="BD22:BD36">IF(BA22="DQ",0,BC$37/BC22*100)</f>
        <v>100</v>
      </c>
      <c r="BE22" s="22"/>
      <c r="BF22" s="24">
        <v>59.92</v>
      </c>
      <c r="BG22" s="6">
        <f>IF(BE22="DQ",99999,BE22*60*100+BF22*100)</f>
        <v>5992</v>
      </c>
      <c r="BH22" s="26">
        <f aca="true" t="shared" si="46" ref="BH22:BH35">IF(BE22="DQ",0,$BG$37/BG22*100)</f>
        <v>37.83377837116155</v>
      </c>
      <c r="BI22" t="str">
        <f>A22</f>
        <v>UNB M1</v>
      </c>
    </row>
    <row r="23" spans="1:61" ht="15">
      <c r="A23" s="21" t="s">
        <v>41</v>
      </c>
      <c r="B23" s="14">
        <f t="shared" si="32"/>
        <v>735.8005732752137</v>
      </c>
      <c r="C23" s="22">
        <v>10</v>
      </c>
      <c r="D23" s="3">
        <f t="shared" si="33"/>
        <v>11.11111111111111</v>
      </c>
      <c r="E23" s="15" t="str">
        <f aca="true" t="shared" si="47" ref="E23:E33">A23</f>
        <v>UNB M2</v>
      </c>
      <c r="F23" s="23"/>
      <c r="G23" s="24">
        <v>9.29</v>
      </c>
      <c r="H23" s="6">
        <f aca="true" t="shared" si="48" ref="H23:H35">IF(F23="DQ",99999,F23*60*100+G23*100)</f>
        <v>928.9999999999999</v>
      </c>
      <c r="I23" s="17">
        <f t="shared" si="34"/>
        <v>46.178686759956946</v>
      </c>
      <c r="J23" s="12" t="str">
        <f aca="true" t="shared" si="49" ref="J23:J35">A23</f>
        <v>UNB M2</v>
      </c>
      <c r="K23" s="23"/>
      <c r="L23" s="42">
        <v>28.38</v>
      </c>
      <c r="M23" s="42">
        <v>18</v>
      </c>
      <c r="N23" s="6">
        <f aca="true" t="shared" si="50" ref="N23:N35">IF(K23="DQ",99999,K23*60*100+L23*100)</f>
        <v>2838</v>
      </c>
      <c r="O23" s="6">
        <f aca="true" t="shared" si="51" ref="O23:O35">((((M23/PI())/2)^2)*PI())/N23</f>
        <v>0.009084954468247725</v>
      </c>
      <c r="P23" s="41">
        <f t="shared" si="35"/>
        <v>39.39393939393939</v>
      </c>
      <c r="Q23" s="23"/>
      <c r="R23" s="24">
        <v>58.41</v>
      </c>
      <c r="S23" s="6">
        <f aca="true" t="shared" si="52" ref="S23:S35">IF(Q23="DQ",99999,Q23*100*60+R23*100)</f>
        <v>5841</v>
      </c>
      <c r="T23" s="17">
        <f t="shared" si="36"/>
        <v>45.77983222051019</v>
      </c>
      <c r="U23" s="23"/>
      <c r="V23" s="24">
        <v>12.43</v>
      </c>
      <c r="W23" s="6">
        <f aca="true" t="shared" si="53" ref="W23:W35">IF(U23="DQ",99999,U23*100*60+V23*100)</f>
        <v>1243</v>
      </c>
      <c r="X23" s="47">
        <f t="shared" si="37"/>
        <v>89.94368463395011</v>
      </c>
      <c r="Y23" s="23">
        <v>8</v>
      </c>
      <c r="Z23" s="24">
        <v>33.31</v>
      </c>
      <c r="AA23" s="6">
        <f aca="true" t="shared" si="54" ref="AA23:AA35">IF(Y23="DQ",99999,Y23*100*60+Z23*100)</f>
        <v>51331</v>
      </c>
      <c r="AB23" s="34">
        <f t="shared" si="38"/>
        <v>58.997486898755135</v>
      </c>
      <c r="AC23" s="23"/>
      <c r="AD23" s="24">
        <v>16.62</v>
      </c>
      <c r="AE23" s="6">
        <f aca="true" t="shared" si="55" ref="AE23:AE35">IF(AC23="DQ",99999,AC23*100*60+AD23*100)</f>
        <v>1662</v>
      </c>
      <c r="AF23" s="47">
        <f t="shared" si="39"/>
        <v>93.62214199759326</v>
      </c>
      <c r="AG23" s="23">
        <v>2</v>
      </c>
      <c r="AH23" s="24">
        <v>32.78</v>
      </c>
      <c r="AI23" s="6">
        <f aca="true" t="shared" si="56" ref="AI23:AI35">IF(AG23="DQ",99999,AG23*100*60+AH23*100)</f>
        <v>15278</v>
      </c>
      <c r="AJ23" s="17">
        <f t="shared" si="40"/>
        <v>27.798141117947377</v>
      </c>
      <c r="AK23" s="23" t="s">
        <v>54</v>
      </c>
      <c r="AL23" s="24"/>
      <c r="AM23" s="6">
        <f aca="true" t="shared" si="57" ref="AM23:AM35">IF(AK23="DQ",99999,AK23*100*60+AL23*100)</f>
        <v>99999</v>
      </c>
      <c r="AN23" s="17">
        <f t="shared" si="41"/>
        <v>0</v>
      </c>
      <c r="AO23" s="23">
        <v>5</v>
      </c>
      <c r="AP23" s="24">
        <v>32.69</v>
      </c>
      <c r="AQ23" s="6">
        <f aca="true" t="shared" si="58" ref="AQ23:AQ35">IF(AO23="DQ",99999,AO23*100*60+AP23*100)</f>
        <v>33269</v>
      </c>
      <c r="AR23" s="17">
        <f t="shared" si="42"/>
        <v>55.30674201208332</v>
      </c>
      <c r="AS23" s="23">
        <v>1</v>
      </c>
      <c r="AT23" s="24">
        <v>20.36</v>
      </c>
      <c r="AU23" s="6">
        <f aca="true" t="shared" si="59" ref="AU23:AU35">IF(AS23="DQ",99999,AS23*100*60+AT23*100)</f>
        <v>8036</v>
      </c>
      <c r="AV23" s="17">
        <f t="shared" si="43"/>
        <v>51.679940268790446</v>
      </c>
      <c r="AW23" s="23"/>
      <c r="AX23" s="24">
        <v>38.19</v>
      </c>
      <c r="AY23" s="6">
        <f aca="true" t="shared" si="60" ref="AY23:AY35">IF(AW23="DQ",99999,AW23*100*60+AX23*100)</f>
        <v>3819</v>
      </c>
      <c r="AZ23" s="17">
        <f t="shared" si="44"/>
        <v>86.59334904425242</v>
      </c>
      <c r="BA23" s="23">
        <v>1</v>
      </c>
      <c r="BB23" s="24">
        <v>25.56</v>
      </c>
      <c r="BC23" s="6">
        <f aca="true" t="shared" si="61" ref="BC23:BC35">IF(BA23="DQ",99999,BA23*100*60+BB23*100)</f>
        <v>8556</v>
      </c>
      <c r="BD23" s="17">
        <f t="shared" si="45"/>
        <v>56.100981767180926</v>
      </c>
      <c r="BE23" s="22"/>
      <c r="BF23" s="24">
        <v>30.93</v>
      </c>
      <c r="BG23" s="6">
        <f aca="true" t="shared" si="62" ref="BG23:BG35">IF(BE23="DQ",99999,BE23*60*100+BF23*100)</f>
        <v>3093</v>
      </c>
      <c r="BH23" s="26">
        <f t="shared" si="46"/>
        <v>73.29453604914322</v>
      </c>
      <c r="BI23" t="str">
        <f aca="true" t="shared" si="63" ref="BI23:BI36">A23</f>
        <v>UNB M2</v>
      </c>
    </row>
    <row r="24" spans="1:61" ht="15">
      <c r="A24" s="21" t="s">
        <v>42</v>
      </c>
      <c r="B24" s="14">
        <f t="shared" si="32"/>
        <v>832.5449603336432</v>
      </c>
      <c r="C24" s="22">
        <v>70</v>
      </c>
      <c r="D24" s="46">
        <f t="shared" si="33"/>
        <v>77.77777777777779</v>
      </c>
      <c r="E24" s="15" t="str">
        <f t="shared" si="47"/>
        <v>SSFC M1</v>
      </c>
      <c r="F24" s="23"/>
      <c r="G24" s="24">
        <v>5</v>
      </c>
      <c r="H24" s="6">
        <f t="shared" si="48"/>
        <v>500</v>
      </c>
      <c r="I24" s="17">
        <f t="shared" si="34"/>
        <v>85.8</v>
      </c>
      <c r="J24" s="12" t="str">
        <f t="shared" si="49"/>
        <v>SSFC M1</v>
      </c>
      <c r="K24" s="23"/>
      <c r="L24" s="42">
        <v>20.95</v>
      </c>
      <c r="M24" s="42">
        <v>18</v>
      </c>
      <c r="N24" s="6">
        <f t="shared" si="50"/>
        <v>2095</v>
      </c>
      <c r="O24" s="6">
        <f t="shared" si="51"/>
        <v>0.012306969346485463</v>
      </c>
      <c r="P24" s="41">
        <f t="shared" si="35"/>
        <v>53.36515513126492</v>
      </c>
      <c r="Q24" s="23"/>
      <c r="R24" s="24">
        <v>26.74</v>
      </c>
      <c r="S24" s="6">
        <f t="shared" si="52"/>
        <v>2674</v>
      </c>
      <c r="T24" s="45">
        <f t="shared" si="36"/>
        <v>100</v>
      </c>
      <c r="U24" s="23" t="s">
        <v>54</v>
      </c>
      <c r="V24" s="24"/>
      <c r="W24" s="6">
        <f t="shared" si="53"/>
        <v>99999</v>
      </c>
      <c r="X24" s="17">
        <f t="shared" si="37"/>
        <v>0</v>
      </c>
      <c r="Y24" s="23" t="s">
        <v>54</v>
      </c>
      <c r="Z24" s="24"/>
      <c r="AA24" s="6">
        <f t="shared" si="54"/>
        <v>99999</v>
      </c>
      <c r="AB24" s="34">
        <f t="shared" si="38"/>
        <v>0</v>
      </c>
      <c r="AC24" s="23"/>
      <c r="AD24" s="24">
        <v>47.97</v>
      </c>
      <c r="AE24" s="6">
        <f t="shared" si="55"/>
        <v>4797</v>
      </c>
      <c r="AF24" s="17">
        <f t="shared" si="39"/>
        <v>32.436939754012926</v>
      </c>
      <c r="AG24" s="23"/>
      <c r="AH24" s="24">
        <v>51.35</v>
      </c>
      <c r="AI24" s="6">
        <f t="shared" si="56"/>
        <v>5135</v>
      </c>
      <c r="AJ24" s="48">
        <f t="shared" si="40"/>
        <v>82.70691333982472</v>
      </c>
      <c r="AK24" s="23">
        <v>1</v>
      </c>
      <c r="AL24" s="24">
        <v>34.5</v>
      </c>
      <c r="AM24" s="6">
        <f t="shared" si="57"/>
        <v>9450</v>
      </c>
      <c r="AN24" s="52">
        <f t="shared" si="41"/>
        <v>37.968253968253975</v>
      </c>
      <c r="AO24" s="23">
        <v>3</v>
      </c>
      <c r="AP24" s="24">
        <v>25.09</v>
      </c>
      <c r="AQ24" s="6">
        <f t="shared" si="58"/>
        <v>20509</v>
      </c>
      <c r="AR24" s="48">
        <f t="shared" si="42"/>
        <v>89.71670973718855</v>
      </c>
      <c r="AS24" s="23">
        <v>1</v>
      </c>
      <c r="AT24" s="24">
        <v>12.96</v>
      </c>
      <c r="AU24" s="6">
        <f t="shared" si="59"/>
        <v>7296</v>
      </c>
      <c r="AV24" s="17">
        <f t="shared" si="43"/>
        <v>56.92160087719298</v>
      </c>
      <c r="AW24" s="23"/>
      <c r="AX24" s="24">
        <v>42.85</v>
      </c>
      <c r="AY24" s="6">
        <f t="shared" si="60"/>
        <v>4285</v>
      </c>
      <c r="AZ24" s="17">
        <f t="shared" si="44"/>
        <v>77.17619603267212</v>
      </c>
      <c r="BA24" s="23">
        <v>1</v>
      </c>
      <c r="BB24" s="24">
        <v>1.84</v>
      </c>
      <c r="BC24" s="6">
        <f t="shared" si="61"/>
        <v>6184</v>
      </c>
      <c r="BD24" s="17">
        <f t="shared" si="45"/>
        <v>77.61966364812419</v>
      </c>
      <c r="BE24" s="22"/>
      <c r="BF24" s="24">
        <v>37.13</v>
      </c>
      <c r="BG24" s="6">
        <f t="shared" si="62"/>
        <v>3713.0000000000005</v>
      </c>
      <c r="BH24" s="26">
        <f t="shared" si="46"/>
        <v>61.05575006733099</v>
      </c>
      <c r="BI24" t="str">
        <f t="shared" si="63"/>
        <v>SSFC M1</v>
      </c>
    </row>
    <row r="25" spans="1:61" ht="15">
      <c r="A25" s="21" t="s">
        <v>43</v>
      </c>
      <c r="B25" s="14">
        <f t="shared" si="32"/>
        <v>746.1531091932769</v>
      </c>
      <c r="C25" s="22">
        <v>65</v>
      </c>
      <c r="D25" s="47">
        <f t="shared" si="33"/>
        <v>72.22222222222221</v>
      </c>
      <c r="E25" s="15" t="str">
        <f t="shared" si="47"/>
        <v>SSFC M2</v>
      </c>
      <c r="F25" s="23"/>
      <c r="G25" s="24">
        <v>4.62</v>
      </c>
      <c r="H25" s="6">
        <f t="shared" si="48"/>
        <v>462</v>
      </c>
      <c r="I25" s="48">
        <f t="shared" si="34"/>
        <v>92.85714285714286</v>
      </c>
      <c r="J25" s="12" t="str">
        <f t="shared" si="49"/>
        <v>SSFC M2</v>
      </c>
      <c r="K25" s="23"/>
      <c r="L25" s="42">
        <v>28.5</v>
      </c>
      <c r="M25" s="42">
        <v>18</v>
      </c>
      <c r="N25" s="6">
        <f t="shared" si="50"/>
        <v>2850</v>
      </c>
      <c r="O25" s="6">
        <f t="shared" si="51"/>
        <v>0.009046702028381419</v>
      </c>
      <c r="P25" s="41">
        <f t="shared" si="35"/>
        <v>39.2280701754386</v>
      </c>
      <c r="Q25" s="23"/>
      <c r="R25" s="24">
        <v>58.96</v>
      </c>
      <c r="S25" s="6">
        <f t="shared" si="52"/>
        <v>5896</v>
      </c>
      <c r="T25" s="17">
        <f t="shared" si="36"/>
        <v>45.3527815468114</v>
      </c>
      <c r="U25" s="23" t="s">
        <v>54</v>
      </c>
      <c r="V25" s="24"/>
      <c r="W25" s="6">
        <f t="shared" si="53"/>
        <v>99999</v>
      </c>
      <c r="X25" s="17">
        <f t="shared" si="37"/>
        <v>0</v>
      </c>
      <c r="Y25" s="23">
        <v>7</v>
      </c>
      <c r="Z25" s="24">
        <v>48.35</v>
      </c>
      <c r="AA25" s="6">
        <f t="shared" si="54"/>
        <v>46835</v>
      </c>
      <c r="AB25" s="34">
        <f t="shared" si="38"/>
        <v>64.66104409095762</v>
      </c>
      <c r="AC25" s="23"/>
      <c r="AD25" s="24">
        <v>15.56</v>
      </c>
      <c r="AE25" s="6">
        <f t="shared" si="55"/>
        <v>1556</v>
      </c>
      <c r="AF25" s="45">
        <f t="shared" si="39"/>
        <v>100</v>
      </c>
      <c r="AG25" s="23">
        <v>2</v>
      </c>
      <c r="AH25" s="24">
        <v>24.75</v>
      </c>
      <c r="AI25" s="6">
        <f t="shared" si="56"/>
        <v>14475</v>
      </c>
      <c r="AJ25" s="17">
        <f t="shared" si="40"/>
        <v>29.340241796200345</v>
      </c>
      <c r="AK25" s="23">
        <v>1</v>
      </c>
      <c r="AL25" s="24">
        <v>22.06</v>
      </c>
      <c r="AM25" s="6">
        <f t="shared" si="57"/>
        <v>8206</v>
      </c>
      <c r="AN25" s="17">
        <f t="shared" si="41"/>
        <v>43.72410431391665</v>
      </c>
      <c r="AO25" s="23">
        <v>5</v>
      </c>
      <c r="AP25" s="24">
        <v>10.79</v>
      </c>
      <c r="AQ25" s="6">
        <f>IF(AO25="DQ",99999,AO25*100*60+AP25*100)</f>
        <v>31079</v>
      </c>
      <c r="AR25" s="17">
        <f t="shared" si="42"/>
        <v>59.20396409150873</v>
      </c>
      <c r="AS25" s="23">
        <v>1</v>
      </c>
      <c r="AT25" s="24">
        <v>29.53</v>
      </c>
      <c r="AU25" s="6">
        <f t="shared" si="59"/>
        <v>8953</v>
      </c>
      <c r="AV25" s="17">
        <f t="shared" si="43"/>
        <v>46.386686027030045</v>
      </c>
      <c r="AW25" s="23"/>
      <c r="AX25" s="24">
        <v>58.22</v>
      </c>
      <c r="AY25" s="6">
        <f t="shared" si="60"/>
        <v>5822</v>
      </c>
      <c r="AZ25" s="17">
        <f t="shared" si="44"/>
        <v>56.80178632772244</v>
      </c>
      <c r="BA25" s="23">
        <v>2</v>
      </c>
      <c r="BB25" s="24">
        <v>4.87</v>
      </c>
      <c r="BC25" s="6">
        <f t="shared" si="61"/>
        <v>12487</v>
      </c>
      <c r="BD25" s="17">
        <f t="shared" si="45"/>
        <v>38.439977576679745</v>
      </c>
      <c r="BE25" s="22"/>
      <c r="BF25" s="24">
        <v>39.13</v>
      </c>
      <c r="BG25" s="6">
        <f t="shared" si="62"/>
        <v>3913.0000000000005</v>
      </c>
      <c r="BH25" s="26">
        <f t="shared" si="46"/>
        <v>57.9350881676463</v>
      </c>
      <c r="BI25" t="str">
        <f t="shared" si="63"/>
        <v>SSFC M2</v>
      </c>
    </row>
    <row r="26" spans="1:61" ht="15">
      <c r="A26" s="21" t="s">
        <v>44</v>
      </c>
      <c r="B26" s="14">
        <f t="shared" si="32"/>
        <v>1033.9835912286335</v>
      </c>
      <c r="C26" s="22">
        <v>35</v>
      </c>
      <c r="D26" s="3">
        <f t="shared" si="33"/>
        <v>38.88888888888889</v>
      </c>
      <c r="E26" s="15" t="str">
        <f t="shared" si="47"/>
        <v>DAC M1</v>
      </c>
      <c r="F26" s="23"/>
      <c r="G26" s="24">
        <v>5.77</v>
      </c>
      <c r="H26" s="6">
        <f t="shared" si="48"/>
        <v>577</v>
      </c>
      <c r="I26" s="17">
        <f t="shared" si="34"/>
        <v>74.35008665511266</v>
      </c>
      <c r="J26" s="12" t="str">
        <f t="shared" si="49"/>
        <v>DAC M1</v>
      </c>
      <c r="K26" s="23"/>
      <c r="L26" s="42">
        <v>14.79</v>
      </c>
      <c r="M26" s="42">
        <v>18</v>
      </c>
      <c r="N26" s="6">
        <f t="shared" si="50"/>
        <v>1479</v>
      </c>
      <c r="O26" s="6">
        <f t="shared" si="51"/>
        <v>0.01743279295529888</v>
      </c>
      <c r="P26" s="48">
        <f t="shared" si="35"/>
        <v>75.59161595672752</v>
      </c>
      <c r="Q26" s="23"/>
      <c r="R26" s="24">
        <v>30.14</v>
      </c>
      <c r="S26" s="6">
        <f t="shared" si="52"/>
        <v>3014</v>
      </c>
      <c r="T26" s="48">
        <f t="shared" si="36"/>
        <v>88.7193098871931</v>
      </c>
      <c r="U26" s="23"/>
      <c r="V26" s="24">
        <v>13.57</v>
      </c>
      <c r="W26" s="6">
        <f t="shared" si="53"/>
        <v>1357</v>
      </c>
      <c r="X26" s="17">
        <f t="shared" si="37"/>
        <v>82.38761974944731</v>
      </c>
      <c r="Y26" s="23">
        <v>8</v>
      </c>
      <c r="Z26" s="24">
        <v>15.62</v>
      </c>
      <c r="AA26" s="6">
        <f t="shared" si="54"/>
        <v>49562</v>
      </c>
      <c r="AB26" s="34">
        <f t="shared" si="38"/>
        <v>61.103264597877406</v>
      </c>
      <c r="AC26" s="23"/>
      <c r="AD26" s="24">
        <v>15.78</v>
      </c>
      <c r="AE26" s="6">
        <f t="shared" si="55"/>
        <v>1578</v>
      </c>
      <c r="AF26" s="48">
        <f t="shared" si="39"/>
        <v>98.60583016476554</v>
      </c>
      <c r="AG26" s="23"/>
      <c r="AH26" s="24">
        <v>55.72</v>
      </c>
      <c r="AI26" s="6">
        <f t="shared" si="56"/>
        <v>5572</v>
      </c>
      <c r="AJ26" s="17">
        <f t="shared" si="40"/>
        <v>76.22038765254845</v>
      </c>
      <c r="AK26" s="23"/>
      <c r="AL26" s="24">
        <v>52.16</v>
      </c>
      <c r="AM26" s="6">
        <f t="shared" si="57"/>
        <v>5216</v>
      </c>
      <c r="AN26" s="48">
        <f t="shared" si="41"/>
        <v>68.78834355828222</v>
      </c>
      <c r="AO26" s="23">
        <v>4</v>
      </c>
      <c r="AP26" s="24">
        <v>1.4</v>
      </c>
      <c r="AQ26" s="6">
        <f t="shared" si="58"/>
        <v>24140</v>
      </c>
      <c r="AR26" s="17">
        <f t="shared" si="42"/>
        <v>76.22203811101905</v>
      </c>
      <c r="AS26" s="23">
        <v>1</v>
      </c>
      <c r="AT26" s="24">
        <v>21.19</v>
      </c>
      <c r="AU26" s="6">
        <f t="shared" si="59"/>
        <v>8119</v>
      </c>
      <c r="AV26" s="17">
        <f t="shared" si="43"/>
        <v>51.151619657593294</v>
      </c>
      <c r="AW26" s="23"/>
      <c r="AX26" s="24">
        <v>44.62</v>
      </c>
      <c r="AY26" s="6">
        <f t="shared" si="60"/>
        <v>4462</v>
      </c>
      <c r="AZ26" s="17">
        <f t="shared" si="44"/>
        <v>74.11474675033617</v>
      </c>
      <c r="BA26" s="23"/>
      <c r="BB26" s="24">
        <v>57.1</v>
      </c>
      <c r="BC26" s="6">
        <f t="shared" si="61"/>
        <v>5710</v>
      </c>
      <c r="BD26" s="48">
        <f t="shared" si="45"/>
        <v>84.0630472854641</v>
      </c>
      <c r="BE26" s="22"/>
      <c r="BF26" s="24">
        <v>27.06</v>
      </c>
      <c r="BG26" s="6">
        <f t="shared" si="62"/>
        <v>2706</v>
      </c>
      <c r="BH26" s="50">
        <f t="shared" si="46"/>
        <v>83.77679231337768</v>
      </c>
      <c r="BI26" t="str">
        <f t="shared" si="63"/>
        <v>DAC M1</v>
      </c>
    </row>
    <row r="27" spans="1:61" ht="15">
      <c r="A27" s="21" t="s">
        <v>45</v>
      </c>
      <c r="B27" s="14">
        <f>SUM(D27,I27,P27,T27,X27,AB27,AF27,AJ27,AN27,AR27,AV27,AZ27,BD27,BH27)</f>
        <v>628.2181663997569</v>
      </c>
      <c r="C27" s="22">
        <v>55</v>
      </c>
      <c r="D27" s="41">
        <f t="shared" si="33"/>
        <v>61.111111111111114</v>
      </c>
      <c r="E27" s="15" t="str">
        <f>A27</f>
        <v>DAC M2</v>
      </c>
      <c r="F27" s="39"/>
      <c r="G27" s="42">
        <v>6.49</v>
      </c>
      <c r="H27" s="37">
        <f>IF(F27="DQ",99999,F27*60*100+G27*100)</f>
        <v>649</v>
      </c>
      <c r="I27" s="41">
        <f t="shared" si="34"/>
        <v>66.10169491525424</v>
      </c>
      <c r="J27" s="38" t="str">
        <f>A27</f>
        <v>DAC M2</v>
      </c>
      <c r="K27" s="39"/>
      <c r="L27" s="42">
        <v>22.22</v>
      </c>
      <c r="M27" s="42">
        <v>18</v>
      </c>
      <c r="N27" s="37">
        <f>IF(K27="DQ",99999,K27*60*100+L27*100)</f>
        <v>2222</v>
      </c>
      <c r="O27" s="37">
        <f>((((M27/PI())/2)^2)*PI())/N27</f>
        <v>0.011603555706969866</v>
      </c>
      <c r="P27" s="41">
        <f t="shared" si="35"/>
        <v>50.31503150315031</v>
      </c>
      <c r="Q27" s="39">
        <v>1</v>
      </c>
      <c r="R27" s="42">
        <v>8.85</v>
      </c>
      <c r="S27" s="37">
        <f>IF(Q27="DQ",99999,Q27*100*60+R27*100)</f>
        <v>6885</v>
      </c>
      <c r="T27" s="41">
        <f t="shared" si="36"/>
        <v>38.83805374001452</v>
      </c>
      <c r="U27" s="39"/>
      <c r="V27" s="42">
        <v>22.43</v>
      </c>
      <c r="W27" s="37">
        <f>IF(U27="DQ",99999,U27*100*60+V27*100)</f>
        <v>2243</v>
      </c>
      <c r="X27" s="41">
        <f t="shared" si="37"/>
        <v>49.84395898350423</v>
      </c>
      <c r="Y27" s="39">
        <v>5</v>
      </c>
      <c r="Z27" s="42">
        <v>47.45</v>
      </c>
      <c r="AA27" s="37">
        <f>IF(Y27="DQ",99999,Y27*100*60+Z27*100)</f>
        <v>34745</v>
      </c>
      <c r="AB27" s="48">
        <f t="shared" si="38"/>
        <v>87.16074255288531</v>
      </c>
      <c r="AC27" s="39"/>
      <c r="AD27" s="42">
        <v>44.57</v>
      </c>
      <c r="AE27" s="37">
        <f>IF(AC27="DQ",99999,AC27*100*60+AD27*100)</f>
        <v>4457</v>
      </c>
      <c r="AF27" s="41">
        <f t="shared" si="39"/>
        <v>34.911375364595024</v>
      </c>
      <c r="AG27" s="39">
        <v>2</v>
      </c>
      <c r="AH27" s="42">
        <v>50.44</v>
      </c>
      <c r="AI27" s="37">
        <f>IF(AG27="DQ",99999,AG27*100*60+AH27*100)</f>
        <v>17044</v>
      </c>
      <c r="AJ27" s="41">
        <f t="shared" si="40"/>
        <v>24.91785965735743</v>
      </c>
      <c r="AK27" s="39">
        <v>1</v>
      </c>
      <c r="AL27" s="42">
        <v>50.57</v>
      </c>
      <c r="AM27" s="37">
        <f>IF(AK27="DQ",99999,AK27*100*60+AL27*100)</f>
        <v>11057</v>
      </c>
      <c r="AN27" s="41">
        <f t="shared" si="41"/>
        <v>32.450031654155744</v>
      </c>
      <c r="AO27" s="39">
        <v>7</v>
      </c>
      <c r="AP27" s="42">
        <v>41.16</v>
      </c>
      <c r="AQ27" s="37">
        <f>IF(AO27="DQ",99999,AO27*100*60+AP27*100)</f>
        <v>46116</v>
      </c>
      <c r="AR27" s="41">
        <f t="shared" si="42"/>
        <v>39.899384161679244</v>
      </c>
      <c r="AS27" s="39">
        <v>1</v>
      </c>
      <c r="AT27" s="42">
        <v>29.75</v>
      </c>
      <c r="AU27" s="37">
        <f>IF(AS27="DQ",99999,AS27*100*60+AT27*100)</f>
        <v>8975</v>
      </c>
      <c r="AV27" s="41">
        <f t="shared" si="43"/>
        <v>46.27298050139276</v>
      </c>
      <c r="AW27" s="39"/>
      <c r="AX27" s="42">
        <v>54.7</v>
      </c>
      <c r="AY27" s="37">
        <f>IF(AW27="DQ",99999,AW27*100*60+AX27*100)</f>
        <v>5470</v>
      </c>
      <c r="AZ27" s="41">
        <f t="shared" si="44"/>
        <v>60.45703839122486</v>
      </c>
      <c r="BA27" s="39">
        <v>2</v>
      </c>
      <c r="BB27" s="42">
        <v>13.56</v>
      </c>
      <c r="BC27" s="37">
        <f>IF(BA27="DQ",99999,BA27*100*60+BB27*100)</f>
        <v>13356</v>
      </c>
      <c r="BD27" s="41">
        <f t="shared" si="45"/>
        <v>35.93890386343217</v>
      </c>
      <c r="BE27" s="22" t="s">
        <v>54</v>
      </c>
      <c r="BF27" s="42"/>
      <c r="BG27" s="37">
        <f>IF(BE27="DQ",99999,BE27*60*100+BF27*100)</f>
        <v>99999</v>
      </c>
      <c r="BH27" s="26">
        <f t="shared" si="46"/>
        <v>0</v>
      </c>
      <c r="BI27" t="str">
        <f>A27</f>
        <v>DAC M2</v>
      </c>
    </row>
    <row r="28" spans="1:61" ht="15">
      <c r="A28" s="21" t="s">
        <v>46</v>
      </c>
      <c r="B28" s="14">
        <f>SUM(D28,I28,P28,T28,X28,AB28,AF28,AJ28,AN28,AR28,AV28,AZ28,BD28,BH28)</f>
        <v>957.4767372086756</v>
      </c>
      <c r="C28" s="22">
        <v>35</v>
      </c>
      <c r="D28" s="41">
        <f t="shared" si="33"/>
        <v>38.88888888888889</v>
      </c>
      <c r="E28" s="15" t="str">
        <f>A28</f>
        <v>MAC M1</v>
      </c>
      <c r="F28" s="39"/>
      <c r="G28" s="42">
        <v>5.58</v>
      </c>
      <c r="H28" s="37">
        <f>IF(F28="DQ",99999,F28*60*100+G28*100)</f>
        <v>558</v>
      </c>
      <c r="I28" s="41">
        <f t="shared" si="34"/>
        <v>76.88172043010752</v>
      </c>
      <c r="J28" s="38" t="str">
        <f>A28</f>
        <v>MAC M1</v>
      </c>
      <c r="K28" s="39">
        <v>1</v>
      </c>
      <c r="L28" s="42">
        <v>10.17</v>
      </c>
      <c r="M28" s="42">
        <v>18</v>
      </c>
      <c r="N28" s="37">
        <f>IF(K28="DQ",99999,K28*60*100+L28*100)</f>
        <v>7017</v>
      </c>
      <c r="O28" s="37">
        <f>((((M28/PI())/2)^2)*PI())/N28</f>
        <v>0.003674376625464877</v>
      </c>
      <c r="P28" s="41">
        <f t="shared" si="35"/>
        <v>15.932734786945987</v>
      </c>
      <c r="Q28" s="39"/>
      <c r="R28" s="42">
        <v>40.73</v>
      </c>
      <c r="S28" s="37">
        <f>IF(Q28="DQ",99999,Q28*100*60+R28*100)</f>
        <v>4072.9999999999995</v>
      </c>
      <c r="T28" s="41">
        <f t="shared" si="36"/>
        <v>65.65185367051313</v>
      </c>
      <c r="U28" s="39"/>
      <c r="V28" s="42">
        <v>12.71</v>
      </c>
      <c r="W28" s="37">
        <f>IF(U28="DQ",99999,U28*100*60+V28*100)</f>
        <v>1271</v>
      </c>
      <c r="X28" s="41">
        <f t="shared" si="37"/>
        <v>87.9622344610543</v>
      </c>
      <c r="Y28" s="39">
        <v>7</v>
      </c>
      <c r="Z28" s="42">
        <v>37.16</v>
      </c>
      <c r="AA28" s="37">
        <f>IF(Y28="DQ",99999,Y28*100*60+Z28*100)</f>
        <v>45716</v>
      </c>
      <c r="AB28" s="41">
        <f t="shared" si="38"/>
        <v>66.24376585878029</v>
      </c>
      <c r="AC28" s="39"/>
      <c r="AD28" s="42">
        <v>24</v>
      </c>
      <c r="AE28" s="37">
        <f>IF(AC28="DQ",99999,AC28*100*60+AD28*100)</f>
        <v>2400</v>
      </c>
      <c r="AF28" s="41">
        <f t="shared" si="39"/>
        <v>64.83333333333333</v>
      </c>
      <c r="AG28" s="39">
        <v>1</v>
      </c>
      <c r="AH28" s="42">
        <v>17.32</v>
      </c>
      <c r="AI28" s="37">
        <f>IF(AG28="DQ",99999,AG28*100*60+AH28*100)</f>
        <v>7732</v>
      </c>
      <c r="AJ28" s="41">
        <f t="shared" si="40"/>
        <v>54.927573719606826</v>
      </c>
      <c r="AK28" s="39"/>
      <c r="AL28" s="42">
        <v>57.63</v>
      </c>
      <c r="AM28" s="37">
        <f>IF(AK28="DQ",99999,AK28*100*60+AL28*100)</f>
        <v>5763</v>
      </c>
      <c r="AN28" s="47">
        <f t="shared" si="41"/>
        <v>62.259239979177515</v>
      </c>
      <c r="AO28" s="39">
        <v>3</v>
      </c>
      <c r="AP28" s="42">
        <v>34.72</v>
      </c>
      <c r="AQ28" s="37">
        <f>IF(AO28="DQ",99999,AO28*100*60+AP28*100)</f>
        <v>21472</v>
      </c>
      <c r="AR28" s="41">
        <f t="shared" si="42"/>
        <v>85.6929955290611</v>
      </c>
      <c r="AS28" s="39"/>
      <c r="AT28" s="42">
        <v>49.18</v>
      </c>
      <c r="AU28" s="37">
        <f>IF(AS28="DQ",99999,AS28*100*60+AT28*100)</f>
        <v>4918</v>
      </c>
      <c r="AV28" s="48">
        <f t="shared" si="43"/>
        <v>84.44489629930865</v>
      </c>
      <c r="AW28" s="39"/>
      <c r="AX28" s="42">
        <v>34.88</v>
      </c>
      <c r="AY28" s="37">
        <f>IF(AW28="DQ",99999,AW28*100*60+AX28*100)</f>
        <v>3488.0000000000005</v>
      </c>
      <c r="AZ28" s="47">
        <f t="shared" si="44"/>
        <v>94.81077981651374</v>
      </c>
      <c r="BA28" s="39">
        <v>1</v>
      </c>
      <c r="BB28" s="42">
        <v>0.73</v>
      </c>
      <c r="BC28" s="37">
        <f>IF(BA28="DQ",99999,BA28*100*60+BB28*100)</f>
        <v>6073</v>
      </c>
      <c r="BD28" s="47">
        <f t="shared" si="45"/>
        <v>79.03836654042483</v>
      </c>
      <c r="BE28" s="22"/>
      <c r="BF28" s="42">
        <v>28.37</v>
      </c>
      <c r="BG28" s="37">
        <f>IF(BE28="DQ",99999,BE28*60*100+BF28*100)</f>
        <v>2837</v>
      </c>
      <c r="BH28" s="51">
        <f t="shared" si="46"/>
        <v>79.90835389495946</v>
      </c>
      <c r="BI28" t="str">
        <f>A28</f>
        <v>MAC M1</v>
      </c>
    </row>
    <row r="29" spans="1:61" ht="15">
      <c r="A29" s="21" t="s">
        <v>47</v>
      </c>
      <c r="B29" s="14">
        <f>SUM(D29,I29,P29,T29,X29,AB29,AF29,AJ29,AN29,AR29,AV29,AZ29,BD29,BH29)</f>
        <v>737.1844327201948</v>
      </c>
      <c r="C29" s="22">
        <v>15</v>
      </c>
      <c r="D29" s="41">
        <f t="shared" si="33"/>
        <v>16.666666666666664</v>
      </c>
      <c r="E29" s="15" t="str">
        <f>A29</f>
        <v>MAC M2</v>
      </c>
      <c r="F29" s="39"/>
      <c r="G29" s="42">
        <v>5.88</v>
      </c>
      <c r="H29" s="37">
        <f>IF(F29="DQ",99999,F29*60*100+G29*100)</f>
        <v>588</v>
      </c>
      <c r="I29" s="41">
        <f t="shared" si="34"/>
        <v>72.95918367346938</v>
      </c>
      <c r="J29" s="38" t="str">
        <f>A29</f>
        <v>MAC M2</v>
      </c>
      <c r="K29" s="39"/>
      <c r="L29" s="42">
        <v>26.43</v>
      </c>
      <c r="M29" s="42">
        <v>18</v>
      </c>
      <c r="N29" s="37">
        <f>IF(K29="DQ",99999,K29*60*100+L29*100)</f>
        <v>2643</v>
      </c>
      <c r="O29" s="37">
        <f>((((M29/PI())/2)^2)*PI())/N29</f>
        <v>0.009755240552738192</v>
      </c>
      <c r="P29" s="41">
        <f t="shared" si="35"/>
        <v>42.30041619371926</v>
      </c>
      <c r="Q29" s="39"/>
      <c r="R29" s="42">
        <v>48.63</v>
      </c>
      <c r="S29" s="37">
        <f>IF(Q29="DQ",99999,Q29*100*60+R29*100)</f>
        <v>4863</v>
      </c>
      <c r="T29" s="41">
        <f t="shared" si="36"/>
        <v>54.986633765165536</v>
      </c>
      <c r="U29" s="39"/>
      <c r="V29" s="42">
        <v>12.35</v>
      </c>
      <c r="W29" s="37">
        <f>IF(U29="DQ",99999,U29*100*60+V29*100)</f>
        <v>1235</v>
      </c>
      <c r="X29" s="48">
        <f t="shared" si="37"/>
        <v>90.52631578947368</v>
      </c>
      <c r="Y29" s="39" t="s">
        <v>54</v>
      </c>
      <c r="Z29" s="42"/>
      <c r="AA29" s="37">
        <f>IF(Y29="DQ",99999,Y29*100*60+Z29*100)</f>
        <v>99999</v>
      </c>
      <c r="AB29" s="41">
        <f t="shared" si="38"/>
        <v>0</v>
      </c>
      <c r="AC29" s="39">
        <v>1</v>
      </c>
      <c r="AD29" s="42">
        <v>29.5</v>
      </c>
      <c r="AE29" s="37">
        <f>IF(AC29="DQ",99999,AC29*100*60+AD29*100)</f>
        <v>8950</v>
      </c>
      <c r="AF29" s="41">
        <f t="shared" si="39"/>
        <v>17.385474860335197</v>
      </c>
      <c r="AG29" s="39">
        <v>2</v>
      </c>
      <c r="AH29" s="42">
        <v>4.07</v>
      </c>
      <c r="AI29" s="37">
        <f>IF(AG29="DQ",99999,AG29*100*60+AH29*100)</f>
        <v>12407</v>
      </c>
      <c r="AJ29" s="41">
        <f t="shared" si="40"/>
        <v>34.230676231159826</v>
      </c>
      <c r="AK29" s="39">
        <v>1</v>
      </c>
      <c r="AL29" s="42">
        <v>26.54</v>
      </c>
      <c r="AM29" s="37">
        <f>IF(AK29="DQ",99999,AK29*100*60+AL29*100)</f>
        <v>8654</v>
      </c>
      <c r="AN29" s="41">
        <f t="shared" si="41"/>
        <v>41.46059625606656</v>
      </c>
      <c r="AO29" s="39">
        <v>3</v>
      </c>
      <c r="AP29" s="42">
        <v>25.47</v>
      </c>
      <c r="AQ29" s="37">
        <f>IF(AO29="DQ",99999,AO29*100*60+AP29*100)</f>
        <v>20547</v>
      </c>
      <c r="AR29" s="47">
        <f t="shared" si="42"/>
        <v>89.5507860028228</v>
      </c>
      <c r="AS29" s="39">
        <v>1</v>
      </c>
      <c r="AT29" s="42">
        <v>10.48</v>
      </c>
      <c r="AU29" s="37">
        <f>IF(AS29="DQ",99999,AS29*100*60+AT29*100)</f>
        <v>7048</v>
      </c>
      <c r="AV29" s="41">
        <f t="shared" si="43"/>
        <v>58.924517593643586</v>
      </c>
      <c r="AW29" s="39"/>
      <c r="AX29" s="42">
        <v>41.23</v>
      </c>
      <c r="AY29" s="37">
        <f>IF(AW29="DQ",99999,AW29*100*60+AX29*100)</f>
        <v>4123</v>
      </c>
      <c r="AZ29" s="41">
        <f t="shared" si="44"/>
        <v>80.20858598108174</v>
      </c>
      <c r="BA29" s="39">
        <v>1</v>
      </c>
      <c r="BB29" s="42">
        <v>17.34</v>
      </c>
      <c r="BC29" s="37">
        <f>IF(BA29="DQ",99999,BA29*100*60+BB29*100)</f>
        <v>7734</v>
      </c>
      <c r="BD29" s="41">
        <f t="shared" si="45"/>
        <v>62.06361520558572</v>
      </c>
      <c r="BE29" s="22"/>
      <c r="BF29" s="42">
        <v>29.86</v>
      </c>
      <c r="BG29" s="37">
        <f>IF(BE29="DQ",99999,BE29*60*100+BF29*100)</f>
        <v>2986</v>
      </c>
      <c r="BH29" s="26">
        <f t="shared" si="46"/>
        <v>75.92096450100469</v>
      </c>
      <c r="BI29" t="str">
        <f>A29</f>
        <v>MAC M2</v>
      </c>
    </row>
    <row r="30" spans="1:61" ht="15">
      <c r="A30" s="21" t="s">
        <v>48</v>
      </c>
      <c r="B30" s="14">
        <f>SUM(D30,I30,P30,T30,X30,AB30,AF30,AJ30,AN30,AR30,AV30,AZ30,BD30,BH30)</f>
        <v>742.3143704928189</v>
      </c>
      <c r="C30" s="22">
        <v>55</v>
      </c>
      <c r="D30" s="41">
        <f t="shared" si="33"/>
        <v>61.111111111111114</v>
      </c>
      <c r="E30" s="15" t="str">
        <f>A30</f>
        <v>MCFT M1</v>
      </c>
      <c r="F30" s="39"/>
      <c r="G30" s="42">
        <v>5.09</v>
      </c>
      <c r="H30" s="37">
        <f>IF(F30="DQ",99999,F30*60*100+G30*100)</f>
        <v>509</v>
      </c>
      <c r="I30" s="41">
        <f t="shared" si="34"/>
        <v>84.28290766208252</v>
      </c>
      <c r="J30" s="38" t="str">
        <f>A30</f>
        <v>MCFT M1</v>
      </c>
      <c r="K30" s="39"/>
      <c r="L30" s="42">
        <v>16.03</v>
      </c>
      <c r="M30" s="42">
        <v>18</v>
      </c>
      <c r="N30" s="37">
        <f>IF(K30="DQ",99999,K30*60*100+L30*100)</f>
        <v>1603</v>
      </c>
      <c r="O30" s="37">
        <f>((((M30/PI())/2)^2)*PI())/N30</f>
        <v>0.016084279963123546</v>
      </c>
      <c r="P30" s="47">
        <f t="shared" si="35"/>
        <v>69.74422956955708</v>
      </c>
      <c r="Q30" s="39"/>
      <c r="R30" s="42">
        <v>53.63</v>
      </c>
      <c r="S30" s="37">
        <f>IF(Q30="DQ",99999,Q30*100*60+R30*100)</f>
        <v>5363</v>
      </c>
      <c r="T30" s="41">
        <f t="shared" si="36"/>
        <v>49.860152899496555</v>
      </c>
      <c r="U30" s="39"/>
      <c r="V30" s="42">
        <v>11.18</v>
      </c>
      <c r="W30" s="37">
        <f>IF(U30="DQ",99999,U30*100*60+V30*100)</f>
        <v>1118</v>
      </c>
      <c r="X30" s="45">
        <f t="shared" si="37"/>
        <v>100</v>
      </c>
      <c r="Y30" s="39" t="s">
        <v>54</v>
      </c>
      <c r="Z30" s="42"/>
      <c r="AA30" s="37">
        <f>IF(Y30="DQ",99999,Y30*100*60+Z30*100)</f>
        <v>99999</v>
      </c>
      <c r="AB30" s="41">
        <f t="shared" si="38"/>
        <v>0</v>
      </c>
      <c r="AC30" s="39" t="s">
        <v>54</v>
      </c>
      <c r="AD30" s="42"/>
      <c r="AE30" s="37">
        <f>IF(AC30="DQ",99999,AC30*100*60+AD30*100)</f>
        <v>99999</v>
      </c>
      <c r="AF30" s="41">
        <f t="shared" si="39"/>
        <v>0</v>
      </c>
      <c r="AG30" s="39">
        <v>1</v>
      </c>
      <c r="AH30" s="42">
        <v>33.96</v>
      </c>
      <c r="AI30" s="37">
        <f>IF(AG30="DQ",99999,AG30*100*60+AH30*100)</f>
        <v>9396</v>
      </c>
      <c r="AJ30" s="41">
        <f t="shared" si="40"/>
        <v>45.20008514261388</v>
      </c>
      <c r="AK30" s="39">
        <v>1</v>
      </c>
      <c r="AL30" s="42">
        <v>2.11</v>
      </c>
      <c r="AM30" s="37">
        <f>IF(AK30="DQ",99999,AK30*100*60+AL30*100)</f>
        <v>6211</v>
      </c>
      <c r="AN30" s="41">
        <f t="shared" si="41"/>
        <v>57.768475285783296</v>
      </c>
      <c r="AO30" s="39">
        <v>4</v>
      </c>
      <c r="AP30" s="42">
        <v>29.22</v>
      </c>
      <c r="AQ30" s="37">
        <f>IF(AO30="DQ",99999,AO30*100*60+AP30*100)</f>
        <v>26922</v>
      </c>
      <c r="AR30" s="41">
        <f t="shared" si="42"/>
        <v>68.3455909664958</v>
      </c>
      <c r="AS30" s="39">
        <v>1</v>
      </c>
      <c r="AT30" s="42">
        <v>0.87</v>
      </c>
      <c r="AU30" s="37">
        <f>IF(AS30="DQ",99999,AS30*100*60+AT30*100)</f>
        <v>6087</v>
      </c>
      <c r="AV30" s="47">
        <f t="shared" si="43"/>
        <v>68.2273698045014</v>
      </c>
      <c r="AW30" s="39"/>
      <c r="AX30" s="42">
        <v>38.92</v>
      </c>
      <c r="AY30" s="37">
        <f>IF(AW30="DQ",99999,AW30*100*60+AX30*100)</f>
        <v>3892</v>
      </c>
      <c r="AZ30" s="41">
        <f t="shared" si="44"/>
        <v>84.96916752312436</v>
      </c>
      <c r="BA30" s="39">
        <v>1</v>
      </c>
      <c r="BB30" s="42">
        <v>30.9</v>
      </c>
      <c r="BC30" s="37">
        <f>IF(BA30="DQ",99999,BA30*100*60+BB30*100)</f>
        <v>9090</v>
      </c>
      <c r="BD30" s="41">
        <f t="shared" si="45"/>
        <v>52.8052805280528</v>
      </c>
      <c r="BE30" s="22" t="s">
        <v>54</v>
      </c>
      <c r="BF30" s="42"/>
      <c r="BG30" s="37">
        <f>IF(BE30="DQ",99999,BE30*60*100+BF30*100)</f>
        <v>99999</v>
      </c>
      <c r="BH30" s="29">
        <f>IF(BE30="DQ",0,$BG$37/BG30*100)</f>
        <v>0</v>
      </c>
      <c r="BI30" t="str">
        <f>A30</f>
        <v>MCFT M1</v>
      </c>
    </row>
    <row r="31" spans="1:61" ht="15">
      <c r="A31" s="21" t="s">
        <v>49</v>
      </c>
      <c r="B31" s="14">
        <f>SUM(D31,I31,P31,T31,X31,AB31,AF31,AJ31,AN31,AR31,AV31,AZ31,BD31,BH31)</f>
        <v>766.9125786181868</v>
      </c>
      <c r="C31" s="22">
        <v>60</v>
      </c>
      <c r="D31" s="41">
        <f t="shared" si="33"/>
        <v>66.66666666666666</v>
      </c>
      <c r="E31" s="15" t="str">
        <f>A31</f>
        <v>MCFT M2</v>
      </c>
      <c r="F31" s="39"/>
      <c r="G31" s="42">
        <v>4.94</v>
      </c>
      <c r="H31" s="37">
        <f>IF(F31="DQ",99999,F31*60*100+G31*100)</f>
        <v>494.00000000000006</v>
      </c>
      <c r="I31" s="47">
        <f t="shared" si="34"/>
        <v>86.84210526315789</v>
      </c>
      <c r="J31" s="38" t="str">
        <f>A31</f>
        <v>MCFT M2</v>
      </c>
      <c r="K31" s="39"/>
      <c r="L31" s="42">
        <v>21.13</v>
      </c>
      <c r="M31" s="42">
        <v>18</v>
      </c>
      <c r="N31" s="37">
        <f>IF(K31="DQ",99999,K31*60*100+L31*100)</f>
        <v>2113</v>
      </c>
      <c r="O31" s="37">
        <f>((((M31/PI())/2)^2)*PI())/N31</f>
        <v>0.012202130043013272</v>
      </c>
      <c r="P31" s="41">
        <f t="shared" si="35"/>
        <v>52.910553715097016</v>
      </c>
      <c r="Q31" s="39"/>
      <c r="R31" s="42">
        <v>43.36</v>
      </c>
      <c r="S31" s="37">
        <f>IF(Q31="DQ",99999,Q31*100*60+R31*100)</f>
        <v>4336</v>
      </c>
      <c r="T31" s="41">
        <f t="shared" si="36"/>
        <v>61.66974169741697</v>
      </c>
      <c r="U31" s="39"/>
      <c r="V31" s="42">
        <v>14.87</v>
      </c>
      <c r="W31" s="37">
        <f>IF(U31="DQ",99999,U31*100*60+V31*100)</f>
        <v>1487</v>
      </c>
      <c r="X31" s="41">
        <f t="shared" si="37"/>
        <v>75.18493611297914</v>
      </c>
      <c r="Y31" s="39">
        <v>9</v>
      </c>
      <c r="Z31" s="42">
        <v>40.28</v>
      </c>
      <c r="AA31" s="37">
        <f>IF(Y31="DQ",99999,Y31*100*60+Z31*100)</f>
        <v>58028</v>
      </c>
      <c r="AB31" s="41">
        <f t="shared" si="38"/>
        <v>52.18859860756876</v>
      </c>
      <c r="AC31" s="39" t="s">
        <v>54</v>
      </c>
      <c r="AD31" s="42"/>
      <c r="AE31" s="37">
        <f>IF(AC31="DQ",99999,AC31*100*60+AD31*100)</f>
        <v>99999</v>
      </c>
      <c r="AF31" s="41">
        <f t="shared" si="39"/>
        <v>0</v>
      </c>
      <c r="AG31" s="39">
        <v>1</v>
      </c>
      <c r="AH31" s="42">
        <v>37.81</v>
      </c>
      <c r="AI31" s="37">
        <f>IF(AG31="DQ",99999,AG31*100*60+AH31*100)</f>
        <v>9781</v>
      </c>
      <c r="AJ31" s="41">
        <f t="shared" si="40"/>
        <v>43.42091810653307</v>
      </c>
      <c r="AK31" s="39">
        <v>1</v>
      </c>
      <c r="AL31" s="42">
        <v>6.98</v>
      </c>
      <c r="AM31" s="37">
        <f>IF(AK31="DQ",99999,AK31*100*60+AL31*100)</f>
        <v>6698</v>
      </c>
      <c r="AN31" s="41">
        <f t="shared" si="41"/>
        <v>53.568229322185736</v>
      </c>
      <c r="AO31" s="39">
        <v>5</v>
      </c>
      <c r="AP31" s="42">
        <v>18.12</v>
      </c>
      <c r="AQ31" s="37">
        <f>IF(AO31="DQ",99999,AO31*100*60+AP31*100)</f>
        <v>31812</v>
      </c>
      <c r="AR31" s="41">
        <f t="shared" si="42"/>
        <v>57.839808877153274</v>
      </c>
      <c r="AS31" s="39">
        <v>1</v>
      </c>
      <c r="AT31" s="42">
        <v>50.33</v>
      </c>
      <c r="AU31" s="37">
        <f>IF(AS31="DQ",99999,AS31*100*60+AT31*100)</f>
        <v>11033</v>
      </c>
      <c r="AV31" s="41">
        <f t="shared" si="43"/>
        <v>37.641620592767154</v>
      </c>
      <c r="AW31" s="39"/>
      <c r="AX31" s="42">
        <v>48.68</v>
      </c>
      <c r="AY31" s="37">
        <f>IF(AW31="DQ",99999,AW31*100*60+AX31*100)</f>
        <v>4868</v>
      </c>
      <c r="AZ31" s="41">
        <f t="shared" si="44"/>
        <v>67.93344289235826</v>
      </c>
      <c r="BA31" s="39">
        <v>1</v>
      </c>
      <c r="BB31" s="42">
        <v>11.36</v>
      </c>
      <c r="BC31" s="37">
        <f>IF(BA31="DQ",99999,BA31*100*60+BB31*100)</f>
        <v>7136</v>
      </c>
      <c r="BD31" s="41">
        <f t="shared" si="45"/>
        <v>67.2645739910314</v>
      </c>
      <c r="BE31" s="22"/>
      <c r="BF31" s="42">
        <v>51.78</v>
      </c>
      <c r="BG31" s="37">
        <f>IF(BE31="DQ",99999,BE31*60*100+BF31*100)</f>
        <v>5178</v>
      </c>
      <c r="BH31" s="26">
        <f t="shared" si="46"/>
        <v>43.78138277327153</v>
      </c>
      <c r="BI31" t="str">
        <f>A31</f>
        <v>MCFT M2</v>
      </c>
    </row>
    <row r="32" spans="1:61" ht="15">
      <c r="A32" s="21" t="s">
        <v>50</v>
      </c>
      <c r="B32" s="14">
        <f t="shared" si="32"/>
        <v>870.0583176799252</v>
      </c>
      <c r="C32" s="22">
        <v>35</v>
      </c>
      <c r="D32" s="3">
        <f t="shared" si="33"/>
        <v>38.88888888888889</v>
      </c>
      <c r="E32" s="15" t="str">
        <f t="shared" si="47"/>
        <v>Unity M1</v>
      </c>
      <c r="F32" s="23"/>
      <c r="G32" s="24">
        <v>6.04</v>
      </c>
      <c r="H32" s="6">
        <f t="shared" si="48"/>
        <v>604</v>
      </c>
      <c r="I32" s="17">
        <f t="shared" si="34"/>
        <v>71.02649006622516</v>
      </c>
      <c r="J32" s="12" t="str">
        <f t="shared" si="49"/>
        <v>Unity M1</v>
      </c>
      <c r="K32" s="23"/>
      <c r="L32" s="42">
        <v>26.59</v>
      </c>
      <c r="M32" s="42">
        <v>18</v>
      </c>
      <c r="N32" s="6">
        <f t="shared" si="50"/>
        <v>2659</v>
      </c>
      <c r="O32" s="6">
        <f t="shared" si="51"/>
        <v>0.009696540346328336</v>
      </c>
      <c r="P32" s="41">
        <f t="shared" si="35"/>
        <v>42.045881910492675</v>
      </c>
      <c r="Q32" s="23"/>
      <c r="R32" s="24">
        <v>48.93</v>
      </c>
      <c r="S32" s="6">
        <f t="shared" si="52"/>
        <v>4893</v>
      </c>
      <c r="T32" s="17">
        <f t="shared" si="36"/>
        <v>54.64949928469242</v>
      </c>
      <c r="U32" s="23"/>
      <c r="V32" s="24">
        <v>16.15</v>
      </c>
      <c r="W32" s="6">
        <f t="shared" si="53"/>
        <v>1614.9999999999998</v>
      </c>
      <c r="X32" s="17">
        <f t="shared" si="37"/>
        <v>69.22600619195047</v>
      </c>
      <c r="Y32" s="23">
        <v>5</v>
      </c>
      <c r="Z32" s="24">
        <v>2.84</v>
      </c>
      <c r="AA32" s="6">
        <f t="shared" si="54"/>
        <v>30284</v>
      </c>
      <c r="AB32" s="45">
        <f t="shared" si="38"/>
        <v>100</v>
      </c>
      <c r="AC32" s="23"/>
      <c r="AD32" s="24">
        <v>47.5</v>
      </c>
      <c r="AE32" s="6">
        <f t="shared" si="55"/>
        <v>4750</v>
      </c>
      <c r="AF32" s="17">
        <f t="shared" si="39"/>
        <v>32.757894736842104</v>
      </c>
      <c r="AG32" s="23"/>
      <c r="AH32" s="24">
        <v>54.19</v>
      </c>
      <c r="AI32" s="6">
        <f t="shared" si="56"/>
        <v>5419</v>
      </c>
      <c r="AJ32" s="47">
        <f t="shared" si="40"/>
        <v>78.37239343052224</v>
      </c>
      <c r="AK32" s="23">
        <v>1</v>
      </c>
      <c r="AL32" s="24">
        <v>12.88</v>
      </c>
      <c r="AM32" s="6">
        <f t="shared" si="57"/>
        <v>7288</v>
      </c>
      <c r="AN32" s="33">
        <f t="shared" si="41"/>
        <v>49.23161361141603</v>
      </c>
      <c r="AO32" s="23">
        <v>6</v>
      </c>
      <c r="AP32" s="24">
        <v>29.5</v>
      </c>
      <c r="AQ32" s="6">
        <f t="shared" si="58"/>
        <v>38950</v>
      </c>
      <c r="AR32" s="17">
        <f t="shared" si="42"/>
        <v>47.2400513478819</v>
      </c>
      <c r="AS32" s="23">
        <v>1</v>
      </c>
      <c r="AT32" s="24">
        <v>52.18</v>
      </c>
      <c r="AU32" s="6">
        <f t="shared" si="59"/>
        <v>11218</v>
      </c>
      <c r="AV32" s="17">
        <f t="shared" si="43"/>
        <v>37.02085933321448</v>
      </c>
      <c r="AW32" s="23"/>
      <c r="AX32" s="24">
        <v>33.49</v>
      </c>
      <c r="AY32" s="6">
        <f t="shared" si="60"/>
        <v>3349</v>
      </c>
      <c r="AZ32" s="48">
        <f t="shared" si="44"/>
        <v>98.74589429680502</v>
      </c>
      <c r="BA32" s="23">
        <v>1</v>
      </c>
      <c r="BB32" s="24">
        <v>34.39</v>
      </c>
      <c r="BC32" s="6">
        <f t="shared" si="61"/>
        <v>9439</v>
      </c>
      <c r="BD32" s="17">
        <f t="shared" si="45"/>
        <v>50.85284458099375</v>
      </c>
      <c r="BE32" s="22"/>
      <c r="BF32" s="24">
        <v>22.67</v>
      </c>
      <c r="BG32" s="6">
        <f t="shared" si="62"/>
        <v>2267</v>
      </c>
      <c r="BH32" s="49">
        <f t="shared" si="46"/>
        <v>100</v>
      </c>
      <c r="BI32" t="str">
        <f t="shared" si="63"/>
        <v>Unity M1</v>
      </c>
    </row>
    <row r="33" spans="1:61" ht="15">
      <c r="A33" s="21" t="s">
        <v>51</v>
      </c>
      <c r="B33" s="14">
        <f t="shared" si="32"/>
        <v>427.0957445150639</v>
      </c>
      <c r="C33" s="22">
        <v>20</v>
      </c>
      <c r="D33" s="3">
        <f t="shared" si="33"/>
        <v>22.22222222222222</v>
      </c>
      <c r="E33" s="15" t="str">
        <f t="shared" si="47"/>
        <v>Unity M2</v>
      </c>
      <c r="F33" s="23"/>
      <c r="G33" s="24">
        <v>7.46</v>
      </c>
      <c r="H33" s="6">
        <f t="shared" si="48"/>
        <v>746</v>
      </c>
      <c r="I33" s="17">
        <f t="shared" si="34"/>
        <v>57.506702412868634</v>
      </c>
      <c r="J33" s="12" t="str">
        <f t="shared" si="49"/>
        <v>Unity M2</v>
      </c>
      <c r="K33" s="23">
        <v>1</v>
      </c>
      <c r="L33" s="42">
        <v>22.5</v>
      </c>
      <c r="M33" s="42">
        <v>18</v>
      </c>
      <c r="N33" s="6">
        <f t="shared" si="50"/>
        <v>8250</v>
      </c>
      <c r="O33" s="6">
        <f t="shared" si="51"/>
        <v>0.0031252243370772175</v>
      </c>
      <c r="P33" s="41">
        <f t="shared" si="35"/>
        <v>13.551515151515153</v>
      </c>
      <c r="Q33" s="23">
        <v>2</v>
      </c>
      <c r="R33" s="24">
        <v>6.77</v>
      </c>
      <c r="S33" s="6">
        <f t="shared" si="52"/>
        <v>12677</v>
      </c>
      <c r="T33" s="17">
        <f t="shared" si="36"/>
        <v>21.09331860850359</v>
      </c>
      <c r="U33" s="23"/>
      <c r="V33" s="24">
        <v>14.05</v>
      </c>
      <c r="W33" s="6">
        <f t="shared" si="53"/>
        <v>1405</v>
      </c>
      <c r="X33" s="17">
        <f t="shared" si="37"/>
        <v>79.57295373665481</v>
      </c>
      <c r="Y33" s="23" t="s">
        <v>54</v>
      </c>
      <c r="Z33" s="24"/>
      <c r="AA33" s="6">
        <f t="shared" si="54"/>
        <v>99999</v>
      </c>
      <c r="AB33" s="34">
        <f t="shared" si="38"/>
        <v>0</v>
      </c>
      <c r="AC33" s="23"/>
      <c r="AD33" s="24">
        <v>33.69</v>
      </c>
      <c r="AE33" s="6">
        <f t="shared" si="55"/>
        <v>3369</v>
      </c>
      <c r="AF33" s="17">
        <f t="shared" si="39"/>
        <v>46.18581181359454</v>
      </c>
      <c r="AG33" s="23">
        <v>4</v>
      </c>
      <c r="AH33" s="24">
        <v>23.6</v>
      </c>
      <c r="AI33" s="6">
        <f t="shared" si="56"/>
        <v>26360</v>
      </c>
      <c r="AJ33" s="17">
        <f t="shared" si="40"/>
        <v>16.11153262518968</v>
      </c>
      <c r="AK33" s="23">
        <v>1</v>
      </c>
      <c r="AL33" s="24">
        <v>17.26</v>
      </c>
      <c r="AM33" s="6">
        <f t="shared" si="57"/>
        <v>7726</v>
      </c>
      <c r="AN33" s="17">
        <f t="shared" si="41"/>
        <v>46.44059021485892</v>
      </c>
      <c r="AO33" s="23">
        <v>8</v>
      </c>
      <c r="AP33" s="24">
        <v>46.78</v>
      </c>
      <c r="AQ33" s="6">
        <f t="shared" si="58"/>
        <v>52678</v>
      </c>
      <c r="AR33" s="17">
        <f t="shared" si="42"/>
        <v>34.929192452257105</v>
      </c>
      <c r="AS33" s="23">
        <v>2</v>
      </c>
      <c r="AT33" s="24">
        <v>58.59</v>
      </c>
      <c r="AU33" s="6">
        <f t="shared" si="59"/>
        <v>17859</v>
      </c>
      <c r="AV33" s="17">
        <f t="shared" si="43"/>
        <v>23.25438154431939</v>
      </c>
      <c r="AW33" s="23">
        <v>1</v>
      </c>
      <c r="AX33" s="24">
        <v>28.59</v>
      </c>
      <c r="AY33" s="6">
        <f t="shared" si="60"/>
        <v>8859</v>
      </c>
      <c r="AZ33" s="17">
        <f t="shared" si="44"/>
        <v>37.3292696692629</v>
      </c>
      <c r="BA33" s="23">
        <v>2</v>
      </c>
      <c r="BB33" s="24">
        <v>46.1</v>
      </c>
      <c r="BC33" s="6">
        <f t="shared" si="61"/>
        <v>16610</v>
      </c>
      <c r="BD33" s="17">
        <f t="shared" si="45"/>
        <v>28.89825406381698</v>
      </c>
      <c r="BE33" s="22" t="s">
        <v>54</v>
      </c>
      <c r="BF33" s="24"/>
      <c r="BG33" s="6">
        <f t="shared" si="62"/>
        <v>99999</v>
      </c>
      <c r="BH33" s="26">
        <f t="shared" si="46"/>
        <v>0</v>
      </c>
      <c r="BI33" t="str">
        <f t="shared" si="63"/>
        <v>Unity M2</v>
      </c>
    </row>
    <row r="34" spans="1:61" ht="15">
      <c r="A34" s="21" t="s">
        <v>52</v>
      </c>
      <c r="B34" s="14">
        <f t="shared" si="32"/>
        <v>647.2950764113006</v>
      </c>
      <c r="C34" s="22">
        <v>60</v>
      </c>
      <c r="D34" s="3">
        <f t="shared" si="33"/>
        <v>66.66666666666666</v>
      </c>
      <c r="E34" s="15" t="str">
        <f>A34</f>
        <v>Colby M1</v>
      </c>
      <c r="F34" s="23"/>
      <c r="G34" s="24">
        <v>7.62</v>
      </c>
      <c r="H34" s="6">
        <f t="shared" si="48"/>
        <v>762</v>
      </c>
      <c r="I34" s="17">
        <f t="shared" si="34"/>
        <v>56.2992125984252</v>
      </c>
      <c r="J34" s="12" t="str">
        <f t="shared" si="49"/>
        <v>Colby M1</v>
      </c>
      <c r="K34" s="23"/>
      <c r="L34" s="42">
        <v>36.13</v>
      </c>
      <c r="M34" s="42">
        <v>18</v>
      </c>
      <c r="N34" s="6">
        <f t="shared" si="50"/>
        <v>3613.0000000000005</v>
      </c>
      <c r="O34" s="6">
        <f t="shared" si="51"/>
        <v>0.007136202817848613</v>
      </c>
      <c r="P34" s="41">
        <f t="shared" si="35"/>
        <v>30.943814004982006</v>
      </c>
      <c r="Q34" s="23"/>
      <c r="R34" s="24">
        <v>43.61</v>
      </c>
      <c r="S34" s="6">
        <f t="shared" si="52"/>
        <v>4361</v>
      </c>
      <c r="T34" s="17">
        <f t="shared" si="36"/>
        <v>61.31621187800963</v>
      </c>
      <c r="U34" s="23" t="s">
        <v>54</v>
      </c>
      <c r="V34" s="24"/>
      <c r="W34" s="6">
        <f t="shared" si="53"/>
        <v>99999</v>
      </c>
      <c r="X34" s="17">
        <f t="shared" si="37"/>
        <v>0</v>
      </c>
      <c r="Y34" s="23">
        <v>6</v>
      </c>
      <c r="Z34" s="24">
        <v>24.12</v>
      </c>
      <c r="AA34" s="6">
        <f t="shared" si="54"/>
        <v>38412</v>
      </c>
      <c r="AB34" s="47">
        <f t="shared" si="38"/>
        <v>78.83994585025513</v>
      </c>
      <c r="AC34" s="23">
        <v>1</v>
      </c>
      <c r="AD34" s="24">
        <v>8.93</v>
      </c>
      <c r="AE34" s="6">
        <f t="shared" si="55"/>
        <v>6893</v>
      </c>
      <c r="AF34" s="17">
        <f t="shared" si="39"/>
        <v>22.5736254170898</v>
      </c>
      <c r="AG34" s="23">
        <v>3</v>
      </c>
      <c r="AH34" s="24">
        <v>4.99</v>
      </c>
      <c r="AI34" s="6">
        <f t="shared" si="56"/>
        <v>18499</v>
      </c>
      <c r="AJ34" s="17">
        <f t="shared" si="40"/>
        <v>22.957997729607005</v>
      </c>
      <c r="AK34" s="23">
        <v>1</v>
      </c>
      <c r="AL34" s="24">
        <v>8.17</v>
      </c>
      <c r="AM34" s="6">
        <f t="shared" si="57"/>
        <v>6817</v>
      </c>
      <c r="AN34" s="17">
        <f t="shared" si="41"/>
        <v>52.63312307466628</v>
      </c>
      <c r="AO34" s="23">
        <v>7</v>
      </c>
      <c r="AP34" s="24">
        <v>43.7</v>
      </c>
      <c r="AQ34" s="6">
        <f t="shared" si="58"/>
        <v>46370</v>
      </c>
      <c r="AR34" s="17">
        <f t="shared" si="42"/>
        <v>39.68082812163036</v>
      </c>
      <c r="AS34" s="23">
        <v>1</v>
      </c>
      <c r="AT34" s="24">
        <v>56.85</v>
      </c>
      <c r="AU34" s="6">
        <f t="shared" si="59"/>
        <v>11685</v>
      </c>
      <c r="AV34" s="17">
        <f t="shared" si="43"/>
        <v>35.54129225502781</v>
      </c>
      <c r="AW34" s="23"/>
      <c r="AX34" s="24">
        <v>48.49</v>
      </c>
      <c r="AY34" s="6">
        <f t="shared" si="60"/>
        <v>4849</v>
      </c>
      <c r="AZ34" s="17">
        <f t="shared" si="44"/>
        <v>68.19962878944112</v>
      </c>
      <c r="BA34" s="23">
        <v>1</v>
      </c>
      <c r="BB34" s="24">
        <v>57.65</v>
      </c>
      <c r="BC34" s="6">
        <f t="shared" si="61"/>
        <v>11765</v>
      </c>
      <c r="BD34" s="17">
        <f t="shared" si="45"/>
        <v>40.79898002549937</v>
      </c>
      <c r="BE34" s="22"/>
      <c r="BF34" s="24">
        <v>32</v>
      </c>
      <c r="BG34" s="6">
        <f t="shared" si="62"/>
        <v>3200</v>
      </c>
      <c r="BH34" s="26">
        <f t="shared" si="46"/>
        <v>70.84375</v>
      </c>
      <c r="BI34" t="str">
        <f t="shared" si="63"/>
        <v>Colby M1</v>
      </c>
    </row>
    <row r="35" spans="1:61" ht="15">
      <c r="A35" s="21" t="s">
        <v>53</v>
      </c>
      <c r="B35" s="14">
        <f t="shared" si="32"/>
        <v>680.8166898006157</v>
      </c>
      <c r="C35" s="22">
        <v>60</v>
      </c>
      <c r="D35" s="17">
        <f t="shared" si="33"/>
        <v>66.66666666666666</v>
      </c>
      <c r="E35" s="15" t="str">
        <f>A35</f>
        <v>Maine M1</v>
      </c>
      <c r="F35" s="23"/>
      <c r="G35" s="24">
        <v>5.34</v>
      </c>
      <c r="H35" s="6">
        <f t="shared" si="48"/>
        <v>534</v>
      </c>
      <c r="I35" s="17">
        <f t="shared" si="34"/>
        <v>80.33707865168539</v>
      </c>
      <c r="J35" s="18" t="str">
        <f t="shared" si="49"/>
        <v>Maine M1</v>
      </c>
      <c r="K35" s="23"/>
      <c r="L35" s="42">
        <v>32.53</v>
      </c>
      <c r="M35" s="42">
        <v>18</v>
      </c>
      <c r="N35" s="6">
        <f t="shared" si="50"/>
        <v>3253</v>
      </c>
      <c r="O35" s="6">
        <f t="shared" si="51"/>
        <v>0.00792594552133017</v>
      </c>
      <c r="P35" s="41">
        <f t="shared" si="35"/>
        <v>34.368275438057175</v>
      </c>
      <c r="Q35" s="23">
        <v>1</v>
      </c>
      <c r="R35" s="24">
        <v>39.76</v>
      </c>
      <c r="S35" s="6">
        <f t="shared" si="52"/>
        <v>9976</v>
      </c>
      <c r="T35" s="17">
        <f t="shared" si="36"/>
        <v>26.804330392943065</v>
      </c>
      <c r="U35" s="23"/>
      <c r="V35" s="24">
        <v>14.07</v>
      </c>
      <c r="W35" s="6">
        <f t="shared" si="53"/>
        <v>1407</v>
      </c>
      <c r="X35" s="17">
        <f t="shared" si="37"/>
        <v>79.45984363894812</v>
      </c>
      <c r="Y35" s="23" t="s">
        <v>54</v>
      </c>
      <c r="Z35" s="24"/>
      <c r="AA35" s="6">
        <f t="shared" si="54"/>
        <v>99999</v>
      </c>
      <c r="AB35" s="34">
        <f t="shared" si="38"/>
        <v>0</v>
      </c>
      <c r="AC35" s="23"/>
      <c r="AD35" s="24">
        <v>38.47</v>
      </c>
      <c r="AE35" s="6">
        <f t="shared" si="55"/>
        <v>3847</v>
      </c>
      <c r="AF35" s="17">
        <f t="shared" si="39"/>
        <v>40.44710163763972</v>
      </c>
      <c r="AG35" s="23">
        <v>1</v>
      </c>
      <c r="AH35" s="24">
        <v>21.36</v>
      </c>
      <c r="AI35" s="6">
        <f t="shared" si="56"/>
        <v>8136</v>
      </c>
      <c r="AJ35" s="17">
        <f t="shared" si="40"/>
        <v>52.200098328416914</v>
      </c>
      <c r="AK35" s="23">
        <v>2</v>
      </c>
      <c r="AL35" s="24">
        <v>31.19</v>
      </c>
      <c r="AM35" s="6">
        <f t="shared" si="57"/>
        <v>15119</v>
      </c>
      <c r="AN35" s="17">
        <f t="shared" si="41"/>
        <v>23.731728288908</v>
      </c>
      <c r="AO35" s="23">
        <v>7</v>
      </c>
      <c r="AP35" s="24">
        <v>36.63</v>
      </c>
      <c r="AQ35" s="6">
        <f t="shared" si="58"/>
        <v>45663</v>
      </c>
      <c r="AR35" s="17">
        <f t="shared" si="42"/>
        <v>40.295206184438165</v>
      </c>
      <c r="AS35" s="23">
        <v>1</v>
      </c>
      <c r="AT35" s="24">
        <v>36.36</v>
      </c>
      <c r="AU35" s="6">
        <f t="shared" si="59"/>
        <v>9636</v>
      </c>
      <c r="AV35" s="17">
        <f t="shared" si="43"/>
        <v>43.09879618098796</v>
      </c>
      <c r="AW35" s="23"/>
      <c r="AX35" s="24">
        <v>45.1</v>
      </c>
      <c r="AY35" s="6">
        <f t="shared" si="60"/>
        <v>4510</v>
      </c>
      <c r="AZ35" s="17">
        <f t="shared" si="44"/>
        <v>73.3259423503326</v>
      </c>
      <c r="BA35" s="23">
        <v>1</v>
      </c>
      <c r="BB35" s="24">
        <v>47.89</v>
      </c>
      <c r="BC35" s="6">
        <f t="shared" si="61"/>
        <v>10789</v>
      </c>
      <c r="BD35" s="17">
        <f t="shared" si="45"/>
        <v>44.4897580869404</v>
      </c>
      <c r="BE35" s="22"/>
      <c r="BF35" s="24">
        <v>29.99</v>
      </c>
      <c r="BG35" s="6">
        <f t="shared" si="62"/>
        <v>2999</v>
      </c>
      <c r="BH35" s="26">
        <f t="shared" si="46"/>
        <v>75.59186395465154</v>
      </c>
      <c r="BI35" t="str">
        <f t="shared" si="63"/>
        <v>Maine M1</v>
      </c>
    </row>
    <row r="36" spans="1:61" ht="15">
      <c r="A36" s="44" t="s">
        <v>56</v>
      </c>
      <c r="B36" s="14">
        <f>SUM(D36,I36,P36,T36,X36,AB36,AF36,AJ36,AN36,AR36,AV36,AZ36,BD36,BH36)</f>
        <v>496.69424307185</v>
      </c>
      <c r="C36" s="22">
        <v>50</v>
      </c>
      <c r="D36" s="41">
        <f t="shared" si="33"/>
        <v>55.55555555555556</v>
      </c>
      <c r="E36" s="15" t="str">
        <f>A36</f>
        <v>Maine M2</v>
      </c>
      <c r="F36" s="39"/>
      <c r="G36" s="42">
        <v>7.31</v>
      </c>
      <c r="H36" s="37">
        <f>IF(F36="DQ",99999,F36*60*100+G36*100)</f>
        <v>731</v>
      </c>
      <c r="I36" s="41">
        <f t="shared" si="34"/>
        <v>58.686730506155946</v>
      </c>
      <c r="J36" s="38" t="str">
        <f>A36</f>
        <v>Maine M2</v>
      </c>
      <c r="K36" s="39"/>
      <c r="L36" s="42">
        <v>49.58</v>
      </c>
      <c r="M36" s="42">
        <v>18</v>
      </c>
      <c r="N36" s="37">
        <f>IF(K36="DQ",99999,K36*60*100+L36*100)</f>
        <v>4958</v>
      </c>
      <c r="O36" s="37">
        <f>((((M36/PI())/2)^2)*PI())/N36</f>
        <v>0.005200302698847729</v>
      </c>
      <c r="P36" s="41">
        <f>IF(K36="DQ",0,O36/MAX($O$22:$O$35)*100)</f>
        <v>22.54941508672852</v>
      </c>
      <c r="Q36" s="39">
        <v>1</v>
      </c>
      <c r="R36" s="42">
        <v>17.52</v>
      </c>
      <c r="S36" s="37">
        <f>IF(Q36="DQ",99999,Q36*100*60+R36*100)</f>
        <v>7752</v>
      </c>
      <c r="T36" s="41">
        <f t="shared" si="36"/>
        <v>34.49432404540764</v>
      </c>
      <c r="U36" s="39"/>
      <c r="V36" s="42">
        <v>17.8</v>
      </c>
      <c r="W36" s="37">
        <f>IF(U36="DQ",99999,U36*100*60+V36*100)</f>
        <v>1780</v>
      </c>
      <c r="X36" s="41">
        <f t="shared" si="37"/>
        <v>62.80898876404495</v>
      </c>
      <c r="Y36" s="39" t="s">
        <v>54</v>
      </c>
      <c r="Z36" s="42"/>
      <c r="AA36" s="37">
        <f>IF(Y36="DQ",99999,Y36*100*60+Z36*100)</f>
        <v>99999</v>
      </c>
      <c r="AB36" s="41">
        <f t="shared" si="38"/>
        <v>0</v>
      </c>
      <c r="AC36" s="39">
        <v>1</v>
      </c>
      <c r="AD36" s="42">
        <v>0.53</v>
      </c>
      <c r="AE36" s="37">
        <f>IF(AC36="DQ",99999,AC36*100*60+AD36*100)</f>
        <v>6053</v>
      </c>
      <c r="AF36" s="41">
        <f t="shared" si="39"/>
        <v>25.706261358004294</v>
      </c>
      <c r="AG36" s="39">
        <v>1</v>
      </c>
      <c r="AH36" s="42">
        <v>55.41</v>
      </c>
      <c r="AI36" s="37">
        <f>IF(AG36="DQ",99999,AG36*100*60+AH36*100)</f>
        <v>11541</v>
      </c>
      <c r="AJ36" s="41">
        <f t="shared" si="40"/>
        <v>36.79923750108309</v>
      </c>
      <c r="AK36" s="39">
        <v>1</v>
      </c>
      <c r="AL36" s="42">
        <v>50.36</v>
      </c>
      <c r="AM36" s="37">
        <f>IF(AK36="DQ",99999,AK36*100*60+AL36*100)</f>
        <v>11036</v>
      </c>
      <c r="AN36" s="41">
        <f t="shared" si="41"/>
        <v>32.511779630300836</v>
      </c>
      <c r="AO36" s="39">
        <v>9</v>
      </c>
      <c r="AP36" s="42">
        <v>5.81</v>
      </c>
      <c r="AQ36" s="37">
        <f>IF(AO36="DQ",99999,AO36*100*60+AP36*100)</f>
        <v>54581</v>
      </c>
      <c r="AR36" s="41">
        <f t="shared" si="42"/>
        <v>33.71136476063099</v>
      </c>
      <c r="AS36" s="39">
        <v>2</v>
      </c>
      <c r="AT36" s="42">
        <v>24.56</v>
      </c>
      <c r="AU36" s="37">
        <f>IF(AS36="DQ",99999,AS36*100*60+AT36*100)</f>
        <v>14456</v>
      </c>
      <c r="AV36" s="41">
        <f t="shared" si="43"/>
        <v>28.728555617044826</v>
      </c>
      <c r="AW36" s="39"/>
      <c r="AX36" s="42">
        <v>53.49</v>
      </c>
      <c r="AY36" s="37">
        <f>IF(AW36="DQ",99999,AW36*100*60+AX36*100)</f>
        <v>5349</v>
      </c>
      <c r="AZ36" s="41">
        <f t="shared" si="44"/>
        <v>61.824640119648535</v>
      </c>
      <c r="BA36" s="39">
        <v>1</v>
      </c>
      <c r="BB36" s="42">
        <v>50.81</v>
      </c>
      <c r="BC36" s="37">
        <f>IF(BA36="DQ",99999,BA36*100*60+BB36*100)</f>
        <v>11081</v>
      </c>
      <c r="BD36" s="41">
        <f t="shared" si="45"/>
        <v>43.317390127244835</v>
      </c>
      <c r="BE36" s="22" t="s">
        <v>54</v>
      </c>
      <c r="BF36" s="42"/>
      <c r="BG36" s="37">
        <f>IF(BE36="DQ",99999,BE36*60*100+BF36*100)</f>
        <v>99999</v>
      </c>
      <c r="BH36" s="26">
        <f>IF(BE36="DQ",0,$BG$37/BG36*100)</f>
        <v>0</v>
      </c>
      <c r="BI36" t="str">
        <f t="shared" si="63"/>
        <v>Maine M2</v>
      </c>
    </row>
    <row r="37" spans="2:60" ht="15.75" customHeight="1">
      <c r="B37" s="1" t="s">
        <v>21</v>
      </c>
      <c r="C37" s="2">
        <f>MAX(C22:C36)</f>
        <v>90</v>
      </c>
      <c r="D37" s="3">
        <f t="shared" si="33"/>
        <v>100</v>
      </c>
      <c r="G37" s="1"/>
      <c r="H37" s="1">
        <f>MIN(H22:H36)</f>
        <v>429</v>
      </c>
      <c r="I37" s="17">
        <f t="shared" si="34"/>
        <v>100</v>
      </c>
      <c r="J37" s="1"/>
      <c r="N37" s="10">
        <f>MIN(N22:N36)</f>
        <v>1118</v>
      </c>
      <c r="O37" s="10">
        <f>MAX(O22:O36)</f>
        <v>0.023061807496321148</v>
      </c>
      <c r="P37" s="36"/>
      <c r="S37" s="10">
        <f>MIN(S22:S36)</f>
        <v>2674</v>
      </c>
      <c r="W37" s="10">
        <f>MIN(W22:W36)</f>
        <v>1118</v>
      </c>
      <c r="X37" s="11"/>
      <c r="Y37" s="11"/>
      <c r="AA37" s="10">
        <f>MIN(AA22:AA36)</f>
        <v>30284</v>
      </c>
      <c r="AE37" s="10">
        <f>MIN(AE22:AE36)</f>
        <v>1556</v>
      </c>
      <c r="AI37" s="10">
        <f>MIN(AI22:AI36)</f>
        <v>4247</v>
      </c>
      <c r="AM37" s="10">
        <f>MIN(AM22:AM36)</f>
        <v>3588.0000000000005</v>
      </c>
      <c r="AQ37" s="10">
        <f>MIN(AQ22:AQ36)</f>
        <v>18400</v>
      </c>
      <c r="AR37" s="17">
        <f t="shared" si="42"/>
        <v>100</v>
      </c>
      <c r="AU37" s="10">
        <f>MIN(AU22:AU36)</f>
        <v>4153</v>
      </c>
      <c r="AY37" s="10">
        <f>MIN(AY22:AY36)</f>
        <v>3307</v>
      </c>
      <c r="BC37" s="10">
        <f>MIN(BC22:BC36)</f>
        <v>4800</v>
      </c>
      <c r="BG37" s="10">
        <f>MIN(BG22:BG36)</f>
        <v>2267</v>
      </c>
      <c r="BH37" s="29"/>
    </row>
    <row r="38" spans="1:60" ht="15">
      <c r="A38" s="31"/>
      <c r="B38" s="11"/>
      <c r="C38" s="11"/>
      <c r="D38" s="11"/>
      <c r="E38" s="11">
        <f>MAX(E22:E35)</f>
        <v>0</v>
      </c>
      <c r="F38" s="30"/>
      <c r="G38" s="30"/>
      <c r="H38" s="30"/>
      <c r="I38" s="30"/>
      <c r="J38" s="5"/>
      <c r="K38" s="30"/>
      <c r="L38" s="30"/>
      <c r="M38" s="30"/>
      <c r="N38" s="30"/>
      <c r="O38" s="38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2" t="s">
        <v>26</v>
      </c>
      <c r="AP38" s="32" t="s">
        <v>27</v>
      </c>
      <c r="AQ38" s="30"/>
      <c r="AR38" s="32" t="s">
        <v>28</v>
      </c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</row>
  </sheetData>
  <sheetProtection selectLockedCells="1"/>
  <mergeCells count="32">
    <mergeCell ref="BE2:BH2"/>
    <mergeCell ref="BE20:BH20"/>
    <mergeCell ref="AS20:AV20"/>
    <mergeCell ref="AW20:AZ20"/>
    <mergeCell ref="BA20:BD20"/>
    <mergeCell ref="Q20:T20"/>
    <mergeCell ref="U20:X20"/>
    <mergeCell ref="Y20:AB20"/>
    <mergeCell ref="AC20:AF20"/>
    <mergeCell ref="AG20:AJ20"/>
    <mergeCell ref="AW2:AZ2"/>
    <mergeCell ref="BA2:BD2"/>
    <mergeCell ref="U2:X2"/>
    <mergeCell ref="Y2:AB2"/>
    <mergeCell ref="AC2:AF2"/>
    <mergeCell ref="AG2:AJ2"/>
    <mergeCell ref="AK2:AN2"/>
    <mergeCell ref="AS2:AV2"/>
    <mergeCell ref="AO2:AR2"/>
    <mergeCell ref="AO20:AR20"/>
    <mergeCell ref="A20:A21"/>
    <mergeCell ref="B20:B21"/>
    <mergeCell ref="C20:D20"/>
    <mergeCell ref="F20:I20"/>
    <mergeCell ref="K20:P20"/>
    <mergeCell ref="F2:I2"/>
    <mergeCell ref="C2:D2"/>
    <mergeCell ref="A2:A3"/>
    <mergeCell ref="B2:B3"/>
    <mergeCell ref="K2:P2"/>
    <mergeCell ref="Q2:T2"/>
    <mergeCell ref="AK20:AN20"/>
  </mergeCells>
  <printOptions/>
  <pageMargins left="0" right="0" top="0.15748031496062992" bottom="0.15748031496062992" header="0.11811023622047245" footer="0.11811023622047245"/>
  <pageSetup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New Brunswick, Fredericton Campus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Alanna</dc:creator>
  <cp:keywords/>
  <dc:description/>
  <cp:lastModifiedBy>Lee Ann Bieber</cp:lastModifiedBy>
  <cp:lastPrinted>2014-10-18T22:33:11Z</cp:lastPrinted>
  <dcterms:created xsi:type="dcterms:W3CDTF">2012-09-26T16:31:30Z</dcterms:created>
  <dcterms:modified xsi:type="dcterms:W3CDTF">2014-10-22T16:27:12Z</dcterms:modified>
  <cp:category/>
  <cp:version/>
  <cp:contentType/>
  <cp:contentStatus/>
</cp:coreProperties>
</file>